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8ce0b0ab9fb2707/ドキュメント/ミシガン会/"/>
    </mc:Choice>
  </mc:AlternateContent>
  <xr:revisionPtr revIDLastSave="0" documentId="14_{914968E4-13FA-4EB4-AF48-4CB07356CE83}" xr6:coauthVersionLast="47" xr6:coauthVersionMax="47" xr10:uidLastSave="{00000000-0000-0000-0000-000000000000}"/>
  <bookViews>
    <workbookView xWindow="-120" yWindow="-16320" windowWidth="29040" windowHeight="15840" xr2:uid="{FEB761CD-7883-4BDD-98A3-1484012B2995}"/>
  </bookViews>
  <sheets>
    <sheet name="2022年間集計" sheetId="43" r:id="rId1"/>
    <sheet name="4月" sheetId="33" r:id="rId2"/>
    <sheet name="5月" sheetId="38" r:id="rId3"/>
    <sheet name="6月" sheetId="39" r:id="rId4"/>
    <sheet name="7月" sheetId="41" r:id="rId5"/>
    <sheet name="8月" sheetId="46" r:id="rId6"/>
    <sheet name="9月" sheetId="47" r:id="rId7"/>
    <sheet name="10月" sheetId="4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0105">[1]た!#REF!</definedName>
    <definedName name="_0205">[1]た!#REF!</definedName>
    <definedName name="_0305">[1]た!#REF!</definedName>
    <definedName name="_031">[1]C0A10Z01!#REF!</definedName>
    <definedName name="_032">[1]C0A10Z01!#REF!</definedName>
    <definedName name="_033">[1]C0A10Z01!#REF!</definedName>
    <definedName name="_0405">[1]た!#REF!</definedName>
    <definedName name="_0505">[1]た!#REF!</definedName>
    <definedName name="_0605">[1]た!#REF!</definedName>
    <definedName name="_0705">[1]た!#REF!</definedName>
    <definedName name="_0805">[1]た!#REF!</definedName>
    <definedName name="_0905">[1]た!#REF!</definedName>
    <definedName name="_1005">[1]た!#REF!</definedName>
    <definedName name="_1101">[1]た!#REF!</definedName>
    <definedName name="_1102">[1]た!#REF!</definedName>
    <definedName name="_1103">[1]た!#REF!</definedName>
    <definedName name="_1104">[1]た!#REF!</definedName>
    <definedName name="_1105">[1]た!#REF!</definedName>
    <definedName name="_1201">[1]た!#REF!</definedName>
    <definedName name="_1202">[1]た!#REF!</definedName>
    <definedName name="_1203">[1]た!#REF!</definedName>
    <definedName name="_1204">[1]た!#REF!</definedName>
    <definedName name="_1205">[1]た!#REF!</definedName>
    <definedName name="_1301">[1]た!#REF!</definedName>
    <definedName name="_1302">[1]た!#REF!</definedName>
    <definedName name="_1303">[1]た!#REF!</definedName>
    <definedName name="_1304">[1]た!#REF!</definedName>
    <definedName name="_1305">[1]た!#REF!</definedName>
    <definedName name="_1401">[1]た!#REF!</definedName>
    <definedName name="_1402">[1]た!#REF!</definedName>
    <definedName name="_1403">[1]た!#REF!</definedName>
    <definedName name="_1404">[1]た!#REF!</definedName>
    <definedName name="_1405">[1]た!#REF!</definedName>
    <definedName name="_1501">[1]た!#REF!</definedName>
    <definedName name="_1502">[1]た!#REF!</definedName>
    <definedName name="_1503">[1]た!#REF!</definedName>
    <definedName name="_1504">[1]た!#REF!</definedName>
    <definedName name="_1505">[1]た!#REF!</definedName>
    <definedName name="_151">[1]C0B10Z01!#REF!</definedName>
    <definedName name="_152">[1]C0B10Z01!#REF!</definedName>
    <definedName name="_153">[1]C0B10Z01!#REF!</definedName>
    <definedName name="_1601">[1]た!#REF!</definedName>
    <definedName name="_1602">[1]た!#REF!</definedName>
    <definedName name="_1603">[1]た!#REF!</definedName>
    <definedName name="_1604">[1]た!#REF!</definedName>
    <definedName name="_1605">[1]た!#REF!</definedName>
    <definedName name="_161">[1]C0B10Z01!#REF!</definedName>
    <definedName name="_162">[1]C0B10Z01!#REF!</definedName>
    <definedName name="_163">[1]C0B10Z01!#REF!</definedName>
    <definedName name="_1701">[1]た!#REF!</definedName>
    <definedName name="_1702">[1]た!#REF!</definedName>
    <definedName name="_1703">[1]た!#REF!</definedName>
    <definedName name="_1704">[1]た!#REF!</definedName>
    <definedName name="_1705">[1]た!#REF!</definedName>
    <definedName name="_171">[1]C0B10Z01!#REF!</definedName>
    <definedName name="_172">[1]C0B10Z01!#REF!</definedName>
    <definedName name="_173">[1]C0B10Z01!#REF!</definedName>
    <definedName name="_9995">[1]た!#REF!</definedName>
    <definedName name="_CE95">#REF!</definedName>
    <definedName name="_DAY95">#REF!</definedName>
    <definedName name="_DAY96">#REF!</definedName>
    <definedName name="_xlnm._FilterDatabase" localSheetId="7" hidden="1">'10月'!$B$2:$S$38</definedName>
    <definedName name="_xlnm._FilterDatabase" localSheetId="0" hidden="1">'2022年間集計'!$J$3:$BW$108</definedName>
    <definedName name="_xlnm._FilterDatabase" localSheetId="5" hidden="1">'8月'!$B$2:$S$38</definedName>
    <definedName name="_xlnm._FilterDatabase" localSheetId="6" hidden="1">'9月'!$B$2:$S$46</definedName>
    <definedName name="_JCE95">#REF!</definedName>
    <definedName name="_JCE96">#REF!</definedName>
    <definedName name="_JCE97">#REF!</definedName>
    <definedName name="_JCE98">#REF!</definedName>
    <definedName name="_LYJ">[1]C0B10Z01!#REF!</definedName>
    <definedName name="_SEG2">#REF!</definedName>
    <definedName name="_ST1">#REF!</definedName>
    <definedName name="_ST2">#REF!</definedName>
    <definedName name="_T1H">[1]C0A10Z01!#REF!</definedName>
    <definedName name="_T1S">[1]C0A10Z01!#REF!</definedName>
    <definedName name="_T2H">[1]C0A10Z01!#REF!</definedName>
    <definedName name="_TYH">[1]C0A10Z01!#REF!</definedName>
    <definedName name="_ZZZ5">[1]た!#REF!</definedName>
    <definedName name="A">#REF!</definedName>
    <definedName name="ALL">[2]DOWNLOAD!$A$1:$E$1214</definedName>
    <definedName name="amount">#REF!</definedName>
    <definedName name="AUDIO97">#REF!</definedName>
    <definedName name="AUDIO98">#REF!</definedName>
    <definedName name="BKT">#REF!</definedName>
    <definedName name="CAK">#REF!</definedName>
    <definedName name="CED">#REF!</definedName>
    <definedName name="CEK">#REF!</definedName>
    <definedName name="CET">#REF!</definedName>
    <definedName name="CMS">#REF!</definedName>
    <definedName name="CORE">#REF!</definedName>
    <definedName name="download">'[3]00 DOWNLOAD'!$A:$IV</definedName>
    <definedName name="E">#REF!</definedName>
    <definedName name="FAN">#REF!</definedName>
    <definedName name="GEN">#REF!</definedName>
    <definedName name="GEN.">#REF!</definedName>
    <definedName name="HTML1_1" hidden="1">"[SOKEIKAI.XLS]総務・経理・海外Ｇ!$E$1:$Q$43"</definedName>
    <definedName name="HTML1_10" hidden="1">""</definedName>
    <definedName name="HTML1_11" hidden="1">1</definedName>
    <definedName name="HTML1_12" hidden="1">"H:\ATELPHON\HTML\sokeikai.htm"</definedName>
    <definedName name="HTML1_2" hidden="1">1</definedName>
    <definedName name="HTML1_3" hidden="1">"SOKEIKAI"</definedName>
    <definedName name="HTML1_4" hidden="1">"総務・経理・海外Ｇ"</definedName>
    <definedName name="HTML1_5" hidden="1">""</definedName>
    <definedName name="HTML1_6" hidden="1">-4146</definedName>
    <definedName name="HTML1_7" hidden="1">-4146</definedName>
    <definedName name="HTML1_8" hidden="1">"96/10/18"</definedName>
    <definedName name="HTML1_9" hidden="1">""</definedName>
    <definedName name="HTML2_1" hidden="1">"[SOKEIKAI.XLS]総務・経理・海外Ｇ!$A$1:$Q$43"</definedName>
    <definedName name="HTML2_11" hidden="1">1</definedName>
    <definedName name="HTML2_12" hidden="1">"I:\ATELPHON\HTML\Sokeikai.htm"</definedName>
    <definedName name="HTML2_2" hidden="1">-4146</definedName>
    <definedName name="HTML2_3" hidden="1">"I:\ATELPHON\HTML\HEAD\SOKEIKAI.HTM"</definedName>
    <definedName name="HTML3_1" hidden="1">"[SOKEIKAI.XLS]総務・経理部!$A$1:$Q$43"</definedName>
    <definedName name="HTML3_11" hidden="1">1</definedName>
    <definedName name="HTML3_12" hidden="1">"I:\ATELPHON\HTML\Sokeika1.htm"</definedName>
    <definedName name="HTML3_2" hidden="1">-4146</definedName>
    <definedName name="HTML3_3" hidden="1">"I:\ATELPHON\HTML\HEAD\SOKEIKA1.HTM"</definedName>
    <definedName name="HTML4_1" hidden="1">"[SOKEIKAI.XLS]海外Ｇ!$A$1:$Q$43"</definedName>
    <definedName name="HTML4_11" hidden="1">1</definedName>
    <definedName name="HTML4_12" hidden="1">"I:\ATELPHON\HTML\Sokeika2.htm"</definedName>
    <definedName name="HTML4_2" hidden="1">-4146</definedName>
    <definedName name="HTML4_3" hidden="1">"I:\ATELPHON\HTML\HEAD\SOKEIKA2.HTM"</definedName>
    <definedName name="HTMLCount" hidden="1">4</definedName>
    <definedName name="item">#REF!</definedName>
    <definedName name="JAUDIO95">#REF!</definedName>
    <definedName name="JAUDIO96">#REF!</definedName>
    <definedName name="JAUDIO97">#REF!</definedName>
    <definedName name="JAUDIO98">#REF!</definedName>
    <definedName name="MESCACM">'[4]MARTYS #'!$B$286</definedName>
    <definedName name="OA">#REF!</definedName>
    <definedName name="ORDSUM">'[5]BX-C ORDERS'!#REF!</definedName>
    <definedName name="OUTPUT">#REF!</definedName>
    <definedName name="PCMS">#REF!</definedName>
    <definedName name="PLACE">#REF!</definedName>
    <definedName name="_xlnm.Print_Area" localSheetId="7">'10月'!$A$1:$W$58</definedName>
    <definedName name="_xlnm.Print_Area" localSheetId="1">'4月'!$A$1:$U$53</definedName>
    <definedName name="_xlnm.Print_Area" localSheetId="2">'5月'!$A$1:$X$49</definedName>
    <definedName name="_xlnm.Print_Area" localSheetId="3">'6月'!$A$1:$W$69</definedName>
    <definedName name="_xlnm.Print_Area" localSheetId="4">'7月'!$A$1:$W$45</definedName>
    <definedName name="_xlnm.Print_Area" localSheetId="5">'8月'!$A$1:$W$52</definedName>
    <definedName name="_xlnm.Print_Area" localSheetId="6">'9月'!$A$1:$W$59</definedName>
    <definedName name="Print_Area_MI">#REF!</definedName>
    <definedName name="PRINT_AREA_MI1">#REF!</definedName>
    <definedName name="PSET">#REF!</definedName>
    <definedName name="PSKF">[6]PSKF!$A$2:$AB$154</definedName>
    <definedName name="PSPL">#REF!</definedName>
    <definedName name="PSTC">'[4]MARTYS #'!$B$284</definedName>
    <definedName name="SE">#REF!</definedName>
    <definedName name="SEG">#REF!</definedName>
    <definedName name="SHIFT">#REF!</definedName>
    <definedName name="SHIFT2">#REF!</definedName>
    <definedName name="SIZE">#REF!</definedName>
    <definedName name="T">#REF!</definedName>
    <definedName name="WIND">#REF!</definedName>
    <definedName name="wrkday">#REF!</definedName>
    <definedName name="審議用機種別単価低減DET">'[3]00 DOWNLOAD'!$A:$IV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0" i="43" l="1"/>
  <c r="BW11" i="43"/>
  <c r="BW12" i="43"/>
  <c r="BW13" i="43"/>
  <c r="BW9" i="43"/>
  <c r="BW79" i="43"/>
  <c r="BW63" i="43"/>
  <c r="BW51" i="43"/>
  <c r="BW26" i="43"/>
  <c r="BW24" i="43"/>
  <c r="BW8" i="43"/>
  <c r="BW7" i="43"/>
  <c r="BW4" i="43"/>
  <c r="BW5" i="43"/>
  <c r="BW6" i="43"/>
  <c r="BW81" i="43"/>
  <c r="BW82" i="43"/>
  <c r="BW83" i="43"/>
  <c r="BW80" i="43"/>
  <c r="BW75" i="43"/>
  <c r="BW76" i="43"/>
  <c r="BW77" i="43"/>
  <c r="BW78" i="43"/>
  <c r="BW69" i="43"/>
  <c r="BW70" i="43"/>
  <c r="BW71" i="43"/>
  <c r="BW72" i="43"/>
  <c r="BW73" i="43"/>
  <c r="BW74" i="43"/>
  <c r="BW65" i="43"/>
  <c r="BW66" i="43"/>
  <c r="BW67" i="43"/>
  <c r="BW68" i="43"/>
  <c r="BW64" i="43"/>
  <c r="BW57" i="43"/>
  <c r="BW58" i="43"/>
  <c r="BW59" i="43"/>
  <c r="BW60" i="43"/>
  <c r="BW61" i="43"/>
  <c r="BW62" i="43"/>
  <c r="BW53" i="43"/>
  <c r="BW54" i="43"/>
  <c r="BW55" i="43"/>
  <c r="BW56" i="43"/>
  <c r="BW52" i="43"/>
  <c r="BW39" i="43"/>
  <c r="BW40" i="43"/>
  <c r="BW41" i="43"/>
  <c r="BW42" i="43"/>
  <c r="BW43" i="43"/>
  <c r="BW44" i="43"/>
  <c r="BW45" i="43"/>
  <c r="BW46" i="43"/>
  <c r="BW47" i="43"/>
  <c r="BW48" i="43"/>
  <c r="BW49" i="43"/>
  <c r="BW50" i="43"/>
  <c r="BW35" i="43"/>
  <c r="BW36" i="43"/>
  <c r="BW37" i="43"/>
  <c r="BW38" i="43"/>
  <c r="BW34" i="43"/>
  <c r="BW23" i="43"/>
  <c r="BW22" i="43"/>
  <c r="BW20" i="43"/>
  <c r="BW21" i="43"/>
  <c r="BW16" i="43"/>
  <c r="BW17" i="43"/>
  <c r="BW18" i="43"/>
  <c r="BW19" i="43"/>
  <c r="BW15" i="43"/>
  <c r="BW25" i="43"/>
  <c r="BW27" i="43"/>
  <c r="BW28" i="43"/>
  <c r="BW29" i="43"/>
  <c r="BV5" i="43"/>
  <c r="BV6" i="43"/>
  <c r="BV7" i="43"/>
  <c r="BV8" i="43"/>
  <c r="BV9" i="43"/>
  <c r="BV10" i="43"/>
  <c r="BV11" i="43"/>
  <c r="BV12" i="43"/>
  <c r="BV13" i="43"/>
  <c r="BV14" i="43"/>
  <c r="BW14" i="43" s="1"/>
  <c r="BV15" i="43"/>
  <c r="BV16" i="43"/>
  <c r="BV17" i="43"/>
  <c r="BV18" i="43"/>
  <c r="BV19" i="43"/>
  <c r="BV20" i="43"/>
  <c r="BV21" i="43"/>
  <c r="BV22" i="43"/>
  <c r="BV23" i="43"/>
  <c r="BV24" i="43"/>
  <c r="BV25" i="43"/>
  <c r="BV26" i="43"/>
  <c r="BV27" i="43"/>
  <c r="BV28" i="43"/>
  <c r="BV29" i="43"/>
  <c r="BV30" i="43"/>
  <c r="BW30" i="43" s="1"/>
  <c r="BV31" i="43"/>
  <c r="BW31" i="43" s="1"/>
  <c r="BV32" i="43"/>
  <c r="BW32" i="43" s="1"/>
  <c r="BV33" i="43"/>
  <c r="BW33" i="43" s="1"/>
  <c r="BV34" i="43"/>
  <c r="BV35" i="43"/>
  <c r="BV36" i="43"/>
  <c r="BV37" i="43"/>
  <c r="BV38" i="43"/>
  <c r="BV39" i="43"/>
  <c r="BV40" i="43"/>
  <c r="BV41" i="43"/>
  <c r="BV42" i="43"/>
  <c r="BV43" i="43"/>
  <c r="BV44" i="43"/>
  <c r="BV45" i="43"/>
  <c r="BV46" i="43"/>
  <c r="BV47" i="43"/>
  <c r="BV48" i="43"/>
  <c r="BV49" i="43"/>
  <c r="BV50" i="43"/>
  <c r="BV51" i="43"/>
  <c r="BV52" i="43"/>
  <c r="BV53" i="43"/>
  <c r="BV54" i="43"/>
  <c r="BV55" i="43"/>
  <c r="BV56" i="43"/>
  <c r="BV57" i="43"/>
  <c r="BV58" i="43"/>
  <c r="BV59" i="43"/>
  <c r="BV60" i="43"/>
  <c r="BV61" i="43"/>
  <c r="BV62" i="43"/>
  <c r="BV63" i="43"/>
  <c r="BV64" i="43"/>
  <c r="BV65" i="43"/>
  <c r="BV66" i="43"/>
  <c r="BV67" i="43"/>
  <c r="BV68" i="43"/>
  <c r="BV69" i="43"/>
  <c r="BV70" i="43"/>
  <c r="BV71" i="43"/>
  <c r="BV72" i="43"/>
  <c r="BV73" i="43"/>
  <c r="BV74" i="43"/>
  <c r="BV75" i="43"/>
  <c r="BV76" i="43"/>
  <c r="BV77" i="43"/>
  <c r="BV78" i="43"/>
  <c r="BV79" i="43"/>
  <c r="BV80" i="43"/>
  <c r="BV81" i="43"/>
  <c r="BV82" i="43"/>
  <c r="BV83" i="43"/>
  <c r="BV4" i="43"/>
  <c r="Z98" i="43" l="1"/>
  <c r="AA98" i="43"/>
  <c r="BG83" i="43"/>
  <c r="BG82" i="43"/>
  <c r="BF83" i="43"/>
  <c r="BF82" i="43"/>
  <c r="Z76" i="43"/>
  <c r="AA76" i="43"/>
  <c r="AB76" i="43"/>
  <c r="BF88" i="43" l="1"/>
  <c r="BF89" i="43"/>
  <c r="BF90" i="43"/>
  <c r="BF91" i="43"/>
  <c r="BF92" i="43"/>
  <c r="BF93" i="43"/>
  <c r="BF94" i="43"/>
  <c r="BF95" i="43"/>
  <c r="BF96" i="43"/>
  <c r="BF97" i="43"/>
  <c r="BF99" i="43"/>
  <c r="BF100" i="43"/>
  <c r="BF102" i="43"/>
  <c r="BF105" i="43"/>
  <c r="BF106" i="43"/>
  <c r="BF107" i="43"/>
  <c r="BF108" i="43"/>
  <c r="BF109" i="43"/>
  <c r="BF110" i="43"/>
  <c r="BF111" i="43"/>
  <c r="BF113" i="43"/>
  <c r="BF114" i="43"/>
  <c r="BF115" i="43"/>
  <c r="J115" i="43"/>
  <c r="K115" i="43"/>
  <c r="L115" i="43"/>
  <c r="M115" i="43"/>
  <c r="N115" i="43"/>
  <c r="O115" i="43"/>
  <c r="R115" i="43"/>
  <c r="Z115" i="43"/>
  <c r="AA115" i="43"/>
  <c r="AB115" i="43"/>
  <c r="AC115" i="43"/>
  <c r="AD115" i="43"/>
  <c r="AE115" i="43"/>
  <c r="AP115" i="43"/>
  <c r="AQ115" i="43"/>
  <c r="AS115" i="43"/>
  <c r="AT115" i="43"/>
  <c r="AU115" i="43"/>
  <c r="AX115" i="43"/>
  <c r="AY115" i="43"/>
  <c r="AZ115" i="43"/>
  <c r="BA115" i="43"/>
  <c r="BB115" i="43"/>
  <c r="BC115" i="43"/>
  <c r="BD115" i="43"/>
  <c r="BE115" i="43" s="1"/>
  <c r="Z100" i="43" l="1"/>
  <c r="Z90" i="43"/>
  <c r="Z91" i="43"/>
  <c r="Z92" i="43"/>
  <c r="Z93" i="43"/>
  <c r="Z94" i="43"/>
  <c r="Z95" i="43"/>
  <c r="Z96" i="43"/>
  <c r="Z89" i="43"/>
  <c r="R88" i="43"/>
  <c r="R89" i="43"/>
  <c r="R90" i="43"/>
  <c r="R91" i="43"/>
  <c r="R92" i="43"/>
  <c r="R93" i="43"/>
  <c r="R94" i="43"/>
  <c r="R95" i="43"/>
  <c r="Z105" i="43"/>
  <c r="Z106" i="43"/>
  <c r="Z107" i="43"/>
  <c r="Z108" i="43"/>
  <c r="Z109" i="43"/>
  <c r="Z110" i="43"/>
  <c r="Z111" i="43"/>
  <c r="Z112" i="43"/>
  <c r="Z113" i="43"/>
  <c r="Z114" i="43"/>
  <c r="R109" i="43"/>
  <c r="R110" i="43"/>
  <c r="R111" i="43"/>
  <c r="R112" i="43"/>
  <c r="R113" i="43"/>
  <c r="R114" i="43"/>
  <c r="R103" i="43"/>
  <c r="R104" i="43"/>
  <c r="R105" i="43"/>
  <c r="R106" i="43"/>
  <c r="R107" i="43"/>
  <c r="R108" i="43"/>
  <c r="R102" i="43"/>
  <c r="J97" i="43"/>
  <c r="J99" i="43"/>
  <c r="J100" i="43"/>
  <c r="J101" i="43"/>
  <c r="J102" i="43"/>
  <c r="J103" i="43"/>
  <c r="J104" i="43"/>
  <c r="J105" i="43"/>
  <c r="J106" i="43"/>
  <c r="J107" i="43"/>
  <c r="J108" i="43"/>
  <c r="J109" i="43"/>
  <c r="J110" i="43"/>
  <c r="J111" i="43"/>
  <c r="J112" i="43"/>
  <c r="J113" i="43"/>
  <c r="J114" i="43"/>
  <c r="BF5" i="43"/>
  <c r="BF6" i="43"/>
  <c r="BF7" i="43"/>
  <c r="BF8" i="43"/>
  <c r="BF9" i="43"/>
  <c r="BF10" i="43"/>
  <c r="BF11" i="43"/>
  <c r="BF12" i="43"/>
  <c r="BF13" i="43"/>
  <c r="BF14" i="43"/>
  <c r="BF15" i="43"/>
  <c r="BF16" i="43"/>
  <c r="BF17" i="43"/>
  <c r="BF18" i="43"/>
  <c r="BF19" i="43"/>
  <c r="BF20" i="43"/>
  <c r="BF21" i="43"/>
  <c r="BF22" i="43"/>
  <c r="BF23" i="43"/>
  <c r="BF24" i="43"/>
  <c r="BF25" i="43"/>
  <c r="BF26" i="43"/>
  <c r="BF27" i="43"/>
  <c r="BF28" i="43"/>
  <c r="BF29" i="43"/>
  <c r="BF30" i="43"/>
  <c r="BF31" i="43"/>
  <c r="BF32" i="43"/>
  <c r="BF33" i="43"/>
  <c r="BF34" i="43"/>
  <c r="BF35" i="43"/>
  <c r="BF36" i="43"/>
  <c r="BF37" i="43"/>
  <c r="BF38" i="43"/>
  <c r="BF39" i="43"/>
  <c r="BF40" i="43"/>
  <c r="BF41" i="43"/>
  <c r="BF42" i="43"/>
  <c r="BF43" i="43"/>
  <c r="BF44" i="43"/>
  <c r="BF45" i="43"/>
  <c r="BF46" i="43"/>
  <c r="BF47" i="43"/>
  <c r="BF48" i="43"/>
  <c r="BF49" i="43"/>
  <c r="BF50" i="43"/>
  <c r="BF51" i="43"/>
  <c r="BF52" i="43"/>
  <c r="BF53" i="43"/>
  <c r="BF54" i="43"/>
  <c r="BF55" i="43"/>
  <c r="BF56" i="43"/>
  <c r="BF57" i="43"/>
  <c r="BF58" i="43"/>
  <c r="BF59" i="43"/>
  <c r="BF60" i="43"/>
  <c r="BF61" i="43"/>
  <c r="BF62" i="43"/>
  <c r="BF63" i="43"/>
  <c r="BF64" i="43"/>
  <c r="BF65" i="43"/>
  <c r="BF66" i="43"/>
  <c r="BF67" i="43"/>
  <c r="BF68" i="43"/>
  <c r="BF69" i="43"/>
  <c r="BF70" i="43"/>
  <c r="BF71" i="43"/>
  <c r="BF72" i="43"/>
  <c r="BF73" i="43"/>
  <c r="BF74" i="43"/>
  <c r="BF75" i="43"/>
  <c r="BF76" i="43"/>
  <c r="BF77" i="43"/>
  <c r="BF78" i="43"/>
  <c r="BF79" i="43"/>
  <c r="BF80" i="43"/>
  <c r="BF81" i="43"/>
  <c r="AX12" i="43"/>
  <c r="AX14" i="43"/>
  <c r="AX16" i="43"/>
  <c r="AX17" i="43"/>
  <c r="AX20" i="43"/>
  <c r="AX22" i="43"/>
  <c r="AX23" i="43"/>
  <c r="AX25" i="43"/>
  <c r="AX30" i="43"/>
  <c r="AX32" i="43"/>
  <c r="AX33" i="43"/>
  <c r="AX34" i="43"/>
  <c r="AX39" i="43"/>
  <c r="AX43" i="43"/>
  <c r="AX44" i="43"/>
  <c r="AX45" i="43"/>
  <c r="AX46" i="43"/>
  <c r="AX47" i="43"/>
  <c r="AX49" i="43"/>
  <c r="AX50" i="43"/>
  <c r="AX52" i="43"/>
  <c r="AX55" i="43"/>
  <c r="AX57" i="43"/>
  <c r="AX58" i="43"/>
  <c r="AX60" i="43"/>
  <c r="AX63" i="43"/>
  <c r="AX64" i="43"/>
  <c r="AX65" i="43"/>
  <c r="AX66" i="43"/>
  <c r="AX67" i="43"/>
  <c r="AX69" i="43"/>
  <c r="AX73" i="43"/>
  <c r="AX78" i="43"/>
  <c r="AX80" i="43"/>
  <c r="AX5" i="43"/>
  <c r="AX6" i="43"/>
  <c r="AP43" i="43"/>
  <c r="AP44" i="43"/>
  <c r="AP45" i="43"/>
  <c r="AP46" i="43"/>
  <c r="AP47" i="43"/>
  <c r="AP48" i="43"/>
  <c r="AP49" i="43"/>
  <c r="AP50" i="43"/>
  <c r="AP51" i="43"/>
  <c r="AP52" i="43"/>
  <c r="AP53" i="43"/>
  <c r="AP54" i="43"/>
  <c r="AP55" i="43"/>
  <c r="AP56" i="43"/>
  <c r="AP57" i="43"/>
  <c r="AP58" i="43"/>
  <c r="AP59" i="43"/>
  <c r="AP60" i="43"/>
  <c r="AP61" i="43"/>
  <c r="AP62" i="43"/>
  <c r="AP63" i="43"/>
  <c r="AP64" i="43"/>
  <c r="AP65" i="43"/>
  <c r="AP66" i="43"/>
  <c r="AP67" i="43"/>
  <c r="AP68" i="43"/>
  <c r="AP69" i="43"/>
  <c r="AP70" i="43"/>
  <c r="AP71" i="43"/>
  <c r="AP72" i="43"/>
  <c r="AP73" i="43"/>
  <c r="AP74" i="43"/>
  <c r="AP75" i="43"/>
  <c r="AP76" i="43"/>
  <c r="AP77" i="43"/>
  <c r="AP78" i="43"/>
  <c r="AP79" i="43"/>
  <c r="AP80" i="43"/>
  <c r="AP81" i="43"/>
  <c r="AP82" i="43"/>
  <c r="AP83" i="43"/>
  <c r="AP5" i="43"/>
  <c r="AP6" i="43"/>
  <c r="AP7" i="43"/>
  <c r="AP8" i="43"/>
  <c r="AP9" i="43"/>
  <c r="AP10" i="43"/>
  <c r="AP11" i="43"/>
  <c r="AP12" i="43"/>
  <c r="AP13" i="43"/>
  <c r="AP14" i="43"/>
  <c r="AP15" i="43"/>
  <c r="AP16" i="43"/>
  <c r="AP17" i="43"/>
  <c r="AP18" i="43"/>
  <c r="AP19" i="43"/>
  <c r="AP20" i="43"/>
  <c r="AP21" i="43"/>
  <c r="AP22" i="43"/>
  <c r="AP23" i="43"/>
  <c r="AP24" i="43"/>
  <c r="AP25" i="43"/>
  <c r="AP26" i="43"/>
  <c r="AP27" i="43"/>
  <c r="AP28" i="43"/>
  <c r="AP29" i="43"/>
  <c r="AP30" i="43"/>
  <c r="AP31" i="43"/>
  <c r="AP32" i="43"/>
  <c r="AP33" i="43"/>
  <c r="AP34" i="43"/>
  <c r="AP35" i="43"/>
  <c r="AP36" i="43"/>
  <c r="AP37" i="43"/>
  <c r="AP38" i="43"/>
  <c r="AP39" i="43"/>
  <c r="AP40" i="43"/>
  <c r="AH81" i="43"/>
  <c r="AH82" i="43"/>
  <c r="AH73" i="43"/>
  <c r="AH74" i="43"/>
  <c r="AH75" i="43"/>
  <c r="AH76" i="43"/>
  <c r="AH78" i="43"/>
  <c r="AH70" i="43"/>
  <c r="AH71" i="43"/>
  <c r="AH61" i="43"/>
  <c r="AH53" i="43"/>
  <c r="AH38" i="43"/>
  <c r="AH40" i="43"/>
  <c r="AH42" i="43"/>
  <c r="AH51" i="43"/>
  <c r="AH24" i="43"/>
  <c r="AH26" i="43"/>
  <c r="AH27" i="43"/>
  <c r="AH28" i="43"/>
  <c r="AH31" i="43"/>
  <c r="AH35" i="43"/>
  <c r="AH36" i="43"/>
  <c r="AH37" i="43"/>
  <c r="AH6" i="43"/>
  <c r="AH7" i="43"/>
  <c r="AH8" i="43"/>
  <c r="AH11" i="43"/>
  <c r="AH13" i="43"/>
  <c r="AH15" i="43"/>
  <c r="AH19" i="43"/>
  <c r="R80" i="43"/>
  <c r="R81" i="43"/>
  <c r="R82" i="43"/>
  <c r="R83" i="43"/>
  <c r="Z81" i="43"/>
  <c r="Z82" i="43"/>
  <c r="Z83" i="43"/>
  <c r="Z5" i="43"/>
  <c r="Z6" i="43"/>
  <c r="Z7" i="43"/>
  <c r="Z8" i="43"/>
  <c r="Z9" i="43"/>
  <c r="Z10" i="43"/>
  <c r="Z11" i="43"/>
  <c r="Z12" i="43"/>
  <c r="Z13" i="43"/>
  <c r="Z14" i="43"/>
  <c r="Z15" i="43"/>
  <c r="Z16" i="43"/>
  <c r="Z17" i="43"/>
  <c r="Z18" i="43"/>
  <c r="Z19" i="43"/>
  <c r="Z20" i="43"/>
  <c r="Z21" i="43"/>
  <c r="Z22" i="43"/>
  <c r="Z23" i="43"/>
  <c r="Z24" i="43"/>
  <c r="Z25" i="43"/>
  <c r="Z26" i="43"/>
  <c r="Z27" i="43"/>
  <c r="Z28" i="43"/>
  <c r="Z29" i="43"/>
  <c r="Z30" i="43"/>
  <c r="Z31" i="43"/>
  <c r="Z32" i="43"/>
  <c r="Z33" i="43"/>
  <c r="Z34" i="43"/>
  <c r="Z35" i="43"/>
  <c r="Z36" i="43"/>
  <c r="Z37" i="43"/>
  <c r="Z38" i="43"/>
  <c r="Z39" i="43"/>
  <c r="Z40" i="43"/>
  <c r="Z41" i="43"/>
  <c r="Z42" i="43"/>
  <c r="Z43" i="43"/>
  <c r="Z44" i="43"/>
  <c r="Z45" i="43"/>
  <c r="Z46" i="43"/>
  <c r="Z47" i="43"/>
  <c r="Z48" i="43"/>
  <c r="Z49" i="43"/>
  <c r="Z50" i="43"/>
  <c r="Z51" i="43"/>
  <c r="Z52" i="43"/>
  <c r="Z53" i="43"/>
  <c r="Z54" i="43"/>
  <c r="Z55" i="43"/>
  <c r="Z56" i="43"/>
  <c r="Z57" i="43"/>
  <c r="Z59" i="43"/>
  <c r="Z60" i="43"/>
  <c r="Z61" i="43"/>
  <c r="Z62" i="43"/>
  <c r="Z63" i="43"/>
  <c r="Z64" i="43"/>
  <c r="Z65" i="43"/>
  <c r="Z66" i="43"/>
  <c r="Z67" i="43"/>
  <c r="Z68" i="43"/>
  <c r="Z69" i="43"/>
  <c r="Z70" i="43"/>
  <c r="Z71" i="43"/>
  <c r="Z72" i="43"/>
  <c r="Z73" i="43"/>
  <c r="Z74" i="43"/>
  <c r="Z75" i="43"/>
  <c r="Z77" i="43"/>
  <c r="R43" i="43"/>
  <c r="R44" i="43"/>
  <c r="R45" i="43"/>
  <c r="R46" i="43"/>
  <c r="R47" i="43"/>
  <c r="R48" i="43"/>
  <c r="R49" i="43"/>
  <c r="R50" i="43"/>
  <c r="R51" i="43"/>
  <c r="R52" i="43"/>
  <c r="R53" i="43"/>
  <c r="R54" i="43"/>
  <c r="R55" i="43"/>
  <c r="R56" i="43"/>
  <c r="R57" i="43"/>
  <c r="R58" i="43"/>
  <c r="R59" i="43"/>
  <c r="R60" i="43"/>
  <c r="R61" i="43"/>
  <c r="R62" i="43"/>
  <c r="R63" i="43"/>
  <c r="R64" i="43"/>
  <c r="R65" i="43"/>
  <c r="R66" i="43"/>
  <c r="R67" i="43"/>
  <c r="R68" i="43"/>
  <c r="R69" i="43"/>
  <c r="R70" i="43"/>
  <c r="R71" i="43"/>
  <c r="R72" i="43"/>
  <c r="R73" i="43"/>
  <c r="R74" i="43"/>
  <c r="R75" i="43"/>
  <c r="R77" i="43"/>
  <c r="R78" i="43"/>
  <c r="R27" i="43"/>
  <c r="R28" i="43"/>
  <c r="R29" i="43"/>
  <c r="R30" i="43"/>
  <c r="R31" i="43"/>
  <c r="R32" i="43"/>
  <c r="R33" i="43"/>
  <c r="R34" i="43"/>
  <c r="R35" i="43"/>
  <c r="R36" i="43"/>
  <c r="R37" i="43"/>
  <c r="R38" i="43"/>
  <c r="R39" i="43"/>
  <c r="R5" i="43"/>
  <c r="R6" i="43"/>
  <c r="R7" i="43"/>
  <c r="R8" i="43"/>
  <c r="R9" i="43"/>
  <c r="R10" i="43"/>
  <c r="R11" i="43"/>
  <c r="R12" i="43"/>
  <c r="R13" i="43"/>
  <c r="R14" i="43"/>
  <c r="R15" i="43"/>
  <c r="R16" i="43"/>
  <c r="R17" i="43"/>
  <c r="R18" i="43"/>
  <c r="R19" i="43"/>
  <c r="R20" i="43"/>
  <c r="R21" i="43"/>
  <c r="R22" i="43"/>
  <c r="R23" i="43"/>
  <c r="R24" i="43"/>
  <c r="R25" i="43"/>
  <c r="R26" i="43"/>
  <c r="X83" i="43"/>
  <c r="P83" i="43"/>
  <c r="Q83" i="43" s="1"/>
  <c r="J83" i="43"/>
  <c r="J53" i="43"/>
  <c r="J54" i="43"/>
  <c r="J55" i="43"/>
  <c r="J56" i="43"/>
  <c r="J57" i="43"/>
  <c r="J58" i="43"/>
  <c r="J59" i="43"/>
  <c r="J60" i="43"/>
  <c r="J61" i="43"/>
  <c r="J62" i="43"/>
  <c r="J63" i="43"/>
  <c r="J64" i="43"/>
  <c r="J65" i="43"/>
  <c r="J66" i="43"/>
  <c r="J67" i="43"/>
  <c r="J68" i="43"/>
  <c r="J69" i="43"/>
  <c r="J70" i="43"/>
  <c r="J71" i="43"/>
  <c r="J72" i="43"/>
  <c r="J73" i="43"/>
  <c r="J74" i="43"/>
  <c r="J75" i="43"/>
  <c r="J77" i="43"/>
  <c r="J79" i="43"/>
  <c r="J80" i="43"/>
  <c r="J81" i="43"/>
  <c r="J82" i="43"/>
  <c r="J51" i="43"/>
  <c r="J43" i="43"/>
  <c r="J44" i="43"/>
  <c r="J45" i="43"/>
  <c r="J46" i="43"/>
  <c r="J47" i="43"/>
  <c r="J48" i="43"/>
  <c r="J49" i="43"/>
  <c r="J50" i="43"/>
  <c r="J24" i="43"/>
  <c r="J25" i="43"/>
  <c r="J26" i="43"/>
  <c r="J27" i="43"/>
  <c r="J28" i="43"/>
  <c r="J29" i="43"/>
  <c r="J30" i="43"/>
  <c r="J31" i="43"/>
  <c r="J32" i="43"/>
  <c r="J33" i="43"/>
  <c r="J34" i="43"/>
  <c r="J35" i="43"/>
  <c r="J36" i="43"/>
  <c r="J37" i="43"/>
  <c r="J38" i="43"/>
  <c r="J39" i="43"/>
  <c r="J40" i="43"/>
  <c r="J41" i="43"/>
  <c r="J42" i="43"/>
  <c r="J5" i="43"/>
  <c r="J6" i="43"/>
  <c r="J7" i="43"/>
  <c r="J8" i="43"/>
  <c r="J9" i="43"/>
  <c r="J10" i="43"/>
  <c r="J11" i="43"/>
  <c r="J12" i="43"/>
  <c r="J13" i="43"/>
  <c r="J14" i="43"/>
  <c r="J15" i="43"/>
  <c r="J16" i="43"/>
  <c r="J17" i="43"/>
  <c r="J18" i="43"/>
  <c r="J19" i="43"/>
  <c r="J20" i="43"/>
  <c r="J21" i="43"/>
  <c r="J22" i="43"/>
  <c r="J23" i="43"/>
  <c r="Y83" i="43" l="1"/>
  <c r="AB3" i="47" l="1"/>
  <c r="AC3" i="47"/>
  <c r="AD3" i="47"/>
  <c r="AF3" i="47"/>
  <c r="AB13" i="48"/>
  <c r="AB14" i="48"/>
  <c r="AB15" i="48"/>
  <c r="AB16" i="48"/>
  <c r="AB17" i="48"/>
  <c r="AB18" i="48"/>
  <c r="AB19" i="48"/>
  <c r="AB20" i="48"/>
  <c r="AB21" i="48"/>
  <c r="AB22" i="48"/>
  <c r="AB23" i="48"/>
  <c r="AB24" i="48"/>
  <c r="AB25" i="48"/>
  <c r="AB26" i="48"/>
  <c r="AB27" i="48"/>
  <c r="AB28" i="48"/>
  <c r="AB29" i="48"/>
  <c r="AB30" i="48"/>
  <c r="AB31" i="48"/>
  <c r="AB32" i="48"/>
  <c r="AB33" i="48"/>
  <c r="AB34" i="48"/>
  <c r="AB35" i="48"/>
  <c r="AB36" i="48"/>
  <c r="AB37" i="48"/>
  <c r="AB38" i="48"/>
  <c r="AB39" i="48"/>
  <c r="AB40" i="48"/>
  <c r="AB41" i="48"/>
  <c r="AB42" i="48"/>
  <c r="AQ83" i="43"/>
  <c r="AR83" i="43"/>
  <c r="AS83" i="43"/>
  <c r="AT83" i="43"/>
  <c r="AU83" i="43"/>
  <c r="AV83" i="43"/>
  <c r="AZ83" i="43"/>
  <c r="BA83" i="43"/>
  <c r="BB83" i="43"/>
  <c r="BC83" i="43"/>
  <c r="BD83" i="43"/>
  <c r="BH83" i="43"/>
  <c r="BI83" i="43"/>
  <c r="BJ83" i="43"/>
  <c r="BK83" i="43"/>
  <c r="BL83" i="43"/>
  <c r="AF4" i="48"/>
  <c r="AF5" i="48"/>
  <c r="AF6" i="48"/>
  <c r="AF7" i="48"/>
  <c r="AC4" i="48"/>
  <c r="AD4" i="48"/>
  <c r="AC5" i="48"/>
  <c r="AD5" i="48"/>
  <c r="AC6" i="48"/>
  <c r="AD6" i="48"/>
  <c r="AC7" i="48"/>
  <c r="AD7" i="48"/>
  <c r="AB3" i="48"/>
  <c r="AB8" i="48"/>
  <c r="AB9" i="48"/>
  <c r="AB10" i="48"/>
  <c r="AB11" i="48"/>
  <c r="AB12" i="48"/>
  <c r="AB7" i="48"/>
  <c r="AB5" i="48"/>
  <c r="AB6" i="48"/>
  <c r="AB4" i="48"/>
  <c r="A80" i="48"/>
  <c r="A81" i="48" s="1"/>
  <c r="A77" i="48"/>
  <c r="A78" i="48" s="1"/>
  <c r="S82" i="48"/>
  <c r="U82" i="48" s="1"/>
  <c r="L82" i="48"/>
  <c r="M82" i="48" s="1"/>
  <c r="S81" i="48"/>
  <c r="U81" i="48" s="1"/>
  <c r="L81" i="48"/>
  <c r="M81" i="48" s="1"/>
  <c r="S80" i="48"/>
  <c r="U80" i="48" s="1"/>
  <c r="L80" i="48"/>
  <c r="M80" i="48" s="1"/>
  <c r="S79" i="48"/>
  <c r="U79" i="48" s="1"/>
  <c r="L79" i="48"/>
  <c r="M79" i="48" s="1"/>
  <c r="S78" i="48"/>
  <c r="U78" i="48" s="1"/>
  <c r="L78" i="48"/>
  <c r="M78" i="48" s="1"/>
  <c r="S77" i="48"/>
  <c r="U77" i="48" s="1"/>
  <c r="L77" i="48"/>
  <c r="M77" i="48" s="1"/>
  <c r="S76" i="48"/>
  <c r="U76" i="48" s="1"/>
  <c r="L76" i="48"/>
  <c r="M76" i="48" s="1"/>
  <c r="L27" i="48"/>
  <c r="BA88" i="43"/>
  <c r="BB88" i="43"/>
  <c r="BC88" i="43"/>
  <c r="BD88" i="43"/>
  <c r="BE88" i="43" s="1"/>
  <c r="BA89" i="43"/>
  <c r="BB89" i="43"/>
  <c r="BC89" i="43"/>
  <c r="BD89" i="43"/>
  <c r="BE89" i="43" s="1"/>
  <c r="BA90" i="43"/>
  <c r="BB90" i="43"/>
  <c r="BC90" i="43"/>
  <c r="BD90" i="43"/>
  <c r="BE90" i="43" s="1"/>
  <c r="BA91" i="43"/>
  <c r="BB91" i="43"/>
  <c r="BC91" i="43"/>
  <c r="BD91" i="43"/>
  <c r="BE91" i="43" s="1"/>
  <c r="BA92" i="43"/>
  <c r="BB92" i="43"/>
  <c r="BC92" i="43"/>
  <c r="BD92" i="43"/>
  <c r="BE92" i="43" s="1"/>
  <c r="BA93" i="43"/>
  <c r="BB93" i="43"/>
  <c r="BC93" i="43"/>
  <c r="BD93" i="43"/>
  <c r="BE93" i="43" s="1"/>
  <c r="BA94" i="43"/>
  <c r="BB94" i="43"/>
  <c r="BC94" i="43"/>
  <c r="BD94" i="43"/>
  <c r="BE94" i="43" s="1"/>
  <c r="BA95" i="43"/>
  <c r="BB95" i="43"/>
  <c r="BC95" i="43"/>
  <c r="BD95" i="43"/>
  <c r="BE95" i="43" s="1"/>
  <c r="BA96" i="43"/>
  <c r="BB96" i="43"/>
  <c r="BC96" i="43"/>
  <c r="BD96" i="43"/>
  <c r="BE96" i="43" s="1"/>
  <c r="BA97" i="43"/>
  <c r="BB97" i="43"/>
  <c r="BC97" i="43"/>
  <c r="BD97" i="43"/>
  <c r="BE97" i="43" s="1"/>
  <c r="BB99" i="43"/>
  <c r="BC99" i="43"/>
  <c r="BD99" i="43"/>
  <c r="BE99" i="43" s="1"/>
  <c r="BB100" i="43"/>
  <c r="BC100" i="43"/>
  <c r="BD100" i="43"/>
  <c r="BE100" i="43" s="1"/>
  <c r="BB101" i="43"/>
  <c r="BC101" i="43"/>
  <c r="BD101" i="43"/>
  <c r="BE101" i="43" s="1"/>
  <c r="BB102" i="43"/>
  <c r="BC102" i="43"/>
  <c r="BD102" i="43"/>
  <c r="BE102" i="43" s="1"/>
  <c r="BB103" i="43"/>
  <c r="BC103" i="43"/>
  <c r="BD103" i="43"/>
  <c r="BE103" i="43" s="1"/>
  <c r="BB104" i="43"/>
  <c r="BC104" i="43"/>
  <c r="BD104" i="43"/>
  <c r="BE104" i="43" s="1"/>
  <c r="BA105" i="43"/>
  <c r="BB105" i="43"/>
  <c r="BC105" i="43"/>
  <c r="BD105" i="43"/>
  <c r="BE105" i="43" s="1"/>
  <c r="BA106" i="43"/>
  <c r="BB106" i="43"/>
  <c r="BC106" i="43"/>
  <c r="BD106" i="43"/>
  <c r="BE106" i="43" s="1"/>
  <c r="BA107" i="43"/>
  <c r="BB107" i="43"/>
  <c r="BC107" i="43"/>
  <c r="BD107" i="43"/>
  <c r="BE107" i="43" s="1"/>
  <c r="BA108" i="43"/>
  <c r="BB108" i="43"/>
  <c r="BC108" i="43"/>
  <c r="BD108" i="43"/>
  <c r="BE108" i="43" s="1"/>
  <c r="BA109" i="43"/>
  <c r="BB109" i="43"/>
  <c r="BC109" i="43"/>
  <c r="BD109" i="43"/>
  <c r="BE109" i="43" s="1"/>
  <c r="BA110" i="43"/>
  <c r="BB110" i="43"/>
  <c r="BC110" i="43"/>
  <c r="BD110" i="43"/>
  <c r="BE110" i="43" s="1"/>
  <c r="BA111" i="43"/>
  <c r="BB111" i="43"/>
  <c r="BC111" i="43"/>
  <c r="BD111" i="43"/>
  <c r="BE111" i="43" s="1"/>
  <c r="BA112" i="43"/>
  <c r="BB112" i="43"/>
  <c r="BC112" i="43"/>
  <c r="BD112" i="43"/>
  <c r="BE112" i="43" s="1"/>
  <c r="BA113" i="43"/>
  <c r="BB113" i="43"/>
  <c r="BC113" i="43"/>
  <c r="BD113" i="43"/>
  <c r="BE113" i="43" s="1"/>
  <c r="BA114" i="43"/>
  <c r="BB114" i="43"/>
  <c r="BC114" i="43"/>
  <c r="BD114" i="43"/>
  <c r="BE114" i="43" s="1"/>
  <c r="BD87" i="43"/>
  <c r="BE87" i="43" s="1"/>
  <c r="BC87" i="43"/>
  <c r="BB87" i="43"/>
  <c r="BA87" i="43"/>
  <c r="AX88" i="43"/>
  <c r="AY88" i="43"/>
  <c r="AZ88" i="43"/>
  <c r="AX89" i="43"/>
  <c r="AY89" i="43"/>
  <c r="AZ89" i="43"/>
  <c r="AX90" i="43"/>
  <c r="AY90" i="43"/>
  <c r="AZ90" i="43"/>
  <c r="AX91" i="43"/>
  <c r="AY91" i="43"/>
  <c r="AZ91" i="43"/>
  <c r="AX92" i="43"/>
  <c r="AY92" i="43"/>
  <c r="AZ92" i="43"/>
  <c r="AX93" i="43"/>
  <c r="AY93" i="43"/>
  <c r="AZ93" i="43"/>
  <c r="AX94" i="43"/>
  <c r="AY94" i="43"/>
  <c r="AZ94" i="43"/>
  <c r="AX95" i="43"/>
  <c r="AY95" i="43"/>
  <c r="AZ95" i="43"/>
  <c r="AX96" i="43"/>
  <c r="AY96" i="43"/>
  <c r="AZ96" i="43"/>
  <c r="AX97" i="43"/>
  <c r="AY97" i="43"/>
  <c r="AZ97" i="43"/>
  <c r="AX105" i="43"/>
  <c r="AY105" i="43"/>
  <c r="AZ105" i="43"/>
  <c r="AX106" i="43"/>
  <c r="AY106" i="43"/>
  <c r="AZ106" i="43"/>
  <c r="AY107" i="43"/>
  <c r="AZ107" i="43"/>
  <c r="AY108" i="43"/>
  <c r="AZ108" i="43"/>
  <c r="AX109" i="43"/>
  <c r="AY109" i="43"/>
  <c r="AZ109" i="43"/>
  <c r="AX110" i="43"/>
  <c r="AY110" i="43"/>
  <c r="AZ110" i="43"/>
  <c r="AY111" i="43"/>
  <c r="AZ111" i="43"/>
  <c r="AY112" i="43"/>
  <c r="AZ112" i="43"/>
  <c r="AX113" i="43"/>
  <c r="AY113" i="43"/>
  <c r="AZ113" i="43"/>
  <c r="AX114" i="43"/>
  <c r="AY114" i="43"/>
  <c r="AZ114" i="43"/>
  <c r="AU113" i="43"/>
  <c r="AT113" i="43"/>
  <c r="AS113" i="43"/>
  <c r="AQ113" i="43"/>
  <c r="AP113" i="43"/>
  <c r="AE113" i="43"/>
  <c r="AD113" i="43"/>
  <c r="AC113" i="43"/>
  <c r="AB113" i="43"/>
  <c r="AA113" i="43"/>
  <c r="O113" i="43"/>
  <c r="N113" i="43"/>
  <c r="M113" i="43"/>
  <c r="L113" i="43"/>
  <c r="K113" i="43"/>
  <c r="AU114" i="43"/>
  <c r="AT114" i="43"/>
  <c r="AS114" i="43"/>
  <c r="AQ114" i="43"/>
  <c r="AP114" i="43"/>
  <c r="AE114" i="43"/>
  <c r="AD114" i="43"/>
  <c r="AC114" i="43"/>
  <c r="AB114" i="43"/>
  <c r="AA114" i="43"/>
  <c r="O114" i="43"/>
  <c r="N114" i="43"/>
  <c r="M114" i="43"/>
  <c r="L114" i="43"/>
  <c r="K114" i="43"/>
  <c r="L30" i="48"/>
  <c r="M30" i="48" s="1"/>
  <c r="M27" i="48" l="1"/>
  <c r="BG5" i="43"/>
  <c r="BH5" i="43"/>
  <c r="BI5" i="43"/>
  <c r="BJ5" i="43"/>
  <c r="BK5" i="43"/>
  <c r="BL5" i="43"/>
  <c r="BG6" i="43"/>
  <c r="BH6" i="43"/>
  <c r="BI6" i="43"/>
  <c r="BJ6" i="43"/>
  <c r="BK6" i="43"/>
  <c r="BL6" i="43"/>
  <c r="BG7" i="43"/>
  <c r="BI7" i="43"/>
  <c r="BJ7" i="43"/>
  <c r="BK7" i="43"/>
  <c r="BL7" i="43"/>
  <c r="BG8" i="43"/>
  <c r="BI8" i="43"/>
  <c r="BJ8" i="43"/>
  <c r="BK8" i="43"/>
  <c r="BL8" i="43"/>
  <c r="BG9" i="43"/>
  <c r="BI9" i="43"/>
  <c r="BJ9" i="43"/>
  <c r="BK9" i="43"/>
  <c r="BL9" i="43"/>
  <c r="BG10" i="43"/>
  <c r="BI10" i="43"/>
  <c r="BJ10" i="43"/>
  <c r="BK10" i="43"/>
  <c r="BL10" i="43"/>
  <c r="BG11" i="43"/>
  <c r="BI11" i="43"/>
  <c r="BJ11" i="43"/>
  <c r="BK11" i="43"/>
  <c r="BL11" i="43"/>
  <c r="BG12" i="43"/>
  <c r="BH12" i="43"/>
  <c r="BI12" i="43"/>
  <c r="BJ12" i="43"/>
  <c r="BK12" i="43"/>
  <c r="BL12" i="43"/>
  <c r="BG13" i="43"/>
  <c r="BH13" i="43"/>
  <c r="BI13" i="43"/>
  <c r="BJ13" i="43"/>
  <c r="BK13" i="43"/>
  <c r="BL13" i="43"/>
  <c r="BG14" i="43"/>
  <c r="BH14" i="43"/>
  <c r="BI14" i="43"/>
  <c r="BJ14" i="43"/>
  <c r="BK14" i="43"/>
  <c r="BL14" i="43"/>
  <c r="BG15" i="43"/>
  <c r="BI15" i="43"/>
  <c r="BJ15" i="43"/>
  <c r="BK15" i="43"/>
  <c r="BL15" i="43"/>
  <c r="BG16" i="43"/>
  <c r="BH16" i="43"/>
  <c r="BI16" i="43"/>
  <c r="BJ16" i="43"/>
  <c r="BK16" i="43"/>
  <c r="BL16" i="43"/>
  <c r="BG17" i="43"/>
  <c r="BI17" i="43"/>
  <c r="BJ17" i="43"/>
  <c r="BK17" i="43"/>
  <c r="BL17" i="43"/>
  <c r="BG18" i="43"/>
  <c r="BI18" i="43"/>
  <c r="BJ18" i="43"/>
  <c r="BK18" i="43"/>
  <c r="BL18" i="43"/>
  <c r="BG19" i="43"/>
  <c r="BI19" i="43"/>
  <c r="BJ19" i="43"/>
  <c r="BK19" i="43"/>
  <c r="BL19" i="43"/>
  <c r="BG20" i="43"/>
  <c r="BH20" i="43"/>
  <c r="BI20" i="43"/>
  <c r="BJ20" i="43"/>
  <c r="BK20" i="43"/>
  <c r="BL20" i="43"/>
  <c r="BG21" i="43"/>
  <c r="BI21" i="43"/>
  <c r="BJ21" i="43"/>
  <c r="BK21" i="43"/>
  <c r="BL21" i="43"/>
  <c r="BG22" i="43"/>
  <c r="BH22" i="43"/>
  <c r="BI22" i="43"/>
  <c r="BJ22" i="43"/>
  <c r="BK22" i="43"/>
  <c r="BL22" i="43"/>
  <c r="BG23" i="43"/>
  <c r="BH23" i="43"/>
  <c r="BI23" i="43"/>
  <c r="BJ23" i="43"/>
  <c r="BK23" i="43"/>
  <c r="BL23" i="43"/>
  <c r="BG24" i="43"/>
  <c r="BI24" i="43"/>
  <c r="BJ24" i="43"/>
  <c r="BK24" i="43"/>
  <c r="BL24" i="43"/>
  <c r="BG25" i="43"/>
  <c r="BH25" i="43"/>
  <c r="BI25" i="43"/>
  <c r="BJ25" i="43"/>
  <c r="BK25" i="43"/>
  <c r="BL25" i="43"/>
  <c r="BG26" i="43"/>
  <c r="BI26" i="43"/>
  <c r="BJ26" i="43"/>
  <c r="BK26" i="43"/>
  <c r="BL26" i="43"/>
  <c r="BG27" i="43"/>
  <c r="BI27" i="43"/>
  <c r="BJ27" i="43"/>
  <c r="BK27" i="43"/>
  <c r="BL27" i="43"/>
  <c r="BG28" i="43"/>
  <c r="BH28" i="43"/>
  <c r="BI28" i="43"/>
  <c r="BJ28" i="43"/>
  <c r="BK28" i="43"/>
  <c r="BL28" i="43"/>
  <c r="BG29" i="43"/>
  <c r="BH29" i="43"/>
  <c r="BI29" i="43"/>
  <c r="BJ29" i="43"/>
  <c r="BK29" i="43"/>
  <c r="BL29" i="43"/>
  <c r="BG30" i="43"/>
  <c r="BH30" i="43"/>
  <c r="BI30" i="43"/>
  <c r="BJ30" i="43"/>
  <c r="BK30" i="43"/>
  <c r="BL30" i="43"/>
  <c r="BG31" i="43"/>
  <c r="BI31" i="43"/>
  <c r="BJ31" i="43"/>
  <c r="BK31" i="43"/>
  <c r="BL31" i="43"/>
  <c r="BG32" i="43"/>
  <c r="BH32" i="43"/>
  <c r="BI32" i="43"/>
  <c r="BJ32" i="43"/>
  <c r="BK32" i="43"/>
  <c r="BL32" i="43"/>
  <c r="BG33" i="43"/>
  <c r="BH33" i="43"/>
  <c r="BI33" i="43"/>
  <c r="BJ33" i="43"/>
  <c r="BK33" i="43"/>
  <c r="BL33" i="43"/>
  <c r="BG34" i="43"/>
  <c r="BH34" i="43"/>
  <c r="BI34" i="43"/>
  <c r="BJ34" i="43"/>
  <c r="BK34" i="43"/>
  <c r="BL34" i="43"/>
  <c r="BG35" i="43"/>
  <c r="BI35" i="43"/>
  <c r="BJ35" i="43"/>
  <c r="BK35" i="43"/>
  <c r="BL35" i="43"/>
  <c r="BG36" i="43"/>
  <c r="BI36" i="43"/>
  <c r="BJ36" i="43"/>
  <c r="BK36" i="43"/>
  <c r="BL36" i="43"/>
  <c r="BG37" i="43"/>
  <c r="BI37" i="43"/>
  <c r="BJ37" i="43"/>
  <c r="BK37" i="43"/>
  <c r="BL37" i="43"/>
  <c r="BG38" i="43"/>
  <c r="BI38" i="43"/>
  <c r="BJ38" i="43"/>
  <c r="BK38" i="43"/>
  <c r="BL38" i="43"/>
  <c r="BG39" i="43"/>
  <c r="BH39" i="43"/>
  <c r="BI39" i="43"/>
  <c r="BJ39" i="43"/>
  <c r="BK39" i="43"/>
  <c r="BL39" i="43"/>
  <c r="BG40" i="43"/>
  <c r="BI40" i="43"/>
  <c r="BJ40" i="43"/>
  <c r="BK40" i="43"/>
  <c r="BL40" i="43"/>
  <c r="BG41" i="43"/>
  <c r="BI41" i="43"/>
  <c r="BJ41" i="43"/>
  <c r="BK41" i="43"/>
  <c r="BL41" i="43"/>
  <c r="BG42" i="43"/>
  <c r="BI42" i="43"/>
  <c r="BJ42" i="43"/>
  <c r="BK42" i="43"/>
  <c r="BL42" i="43"/>
  <c r="BG43" i="43"/>
  <c r="BH43" i="43"/>
  <c r="BI43" i="43"/>
  <c r="BJ43" i="43"/>
  <c r="BK43" i="43"/>
  <c r="BL43" i="43"/>
  <c r="BG44" i="43"/>
  <c r="BH44" i="43"/>
  <c r="BI44" i="43"/>
  <c r="BJ44" i="43"/>
  <c r="BK44" i="43"/>
  <c r="BL44" i="43"/>
  <c r="BG45" i="43"/>
  <c r="BH45" i="43"/>
  <c r="BI45" i="43"/>
  <c r="BJ45" i="43"/>
  <c r="BK45" i="43"/>
  <c r="BL45" i="43"/>
  <c r="BG46" i="43"/>
  <c r="BH46" i="43"/>
  <c r="BI46" i="43"/>
  <c r="BJ46" i="43"/>
  <c r="BK46" i="43"/>
  <c r="BL46" i="43"/>
  <c r="BG47" i="43"/>
  <c r="BH47" i="43"/>
  <c r="BI47" i="43"/>
  <c r="BJ47" i="43"/>
  <c r="BK47" i="43"/>
  <c r="BL47" i="43"/>
  <c r="BG48" i="43"/>
  <c r="BH48" i="43"/>
  <c r="BI48" i="43"/>
  <c r="BJ48" i="43"/>
  <c r="BK48" i="43"/>
  <c r="BL48" i="43"/>
  <c r="BG49" i="43"/>
  <c r="BH49" i="43"/>
  <c r="BI49" i="43"/>
  <c r="BJ49" i="43"/>
  <c r="BK49" i="43"/>
  <c r="BL49" i="43"/>
  <c r="BG50" i="43"/>
  <c r="BH50" i="43"/>
  <c r="BI50" i="43"/>
  <c r="BJ50" i="43"/>
  <c r="BK50" i="43"/>
  <c r="BL50" i="43"/>
  <c r="BG51" i="43"/>
  <c r="BI51" i="43"/>
  <c r="BJ51" i="43"/>
  <c r="BK51" i="43"/>
  <c r="BL51" i="43"/>
  <c r="BG52" i="43"/>
  <c r="BH52" i="43"/>
  <c r="BI52" i="43"/>
  <c r="BJ52" i="43"/>
  <c r="BK52" i="43"/>
  <c r="BL52" i="43"/>
  <c r="BG53" i="43"/>
  <c r="BI53" i="43"/>
  <c r="BJ53" i="43"/>
  <c r="BK53" i="43"/>
  <c r="BL53" i="43"/>
  <c r="BG54" i="43"/>
  <c r="BH54" i="43"/>
  <c r="BI54" i="43"/>
  <c r="BJ54" i="43"/>
  <c r="BK54" i="43"/>
  <c r="BL54" i="43"/>
  <c r="BG55" i="43"/>
  <c r="BH55" i="43"/>
  <c r="BI55" i="43"/>
  <c r="BJ55" i="43"/>
  <c r="BK55" i="43"/>
  <c r="BL55" i="43"/>
  <c r="BG56" i="43"/>
  <c r="BI56" i="43"/>
  <c r="BJ56" i="43"/>
  <c r="BK56" i="43"/>
  <c r="BL56" i="43"/>
  <c r="BG57" i="43"/>
  <c r="BH57" i="43"/>
  <c r="BI57" i="43"/>
  <c r="BJ57" i="43"/>
  <c r="BK57" i="43"/>
  <c r="BL57" i="43"/>
  <c r="BG58" i="43"/>
  <c r="BH58" i="43"/>
  <c r="BI58" i="43"/>
  <c r="BJ58" i="43"/>
  <c r="BK58" i="43"/>
  <c r="BL58" i="43"/>
  <c r="BG59" i="43"/>
  <c r="BI59" i="43"/>
  <c r="BJ59" i="43"/>
  <c r="BK59" i="43"/>
  <c r="BL59" i="43"/>
  <c r="BG60" i="43"/>
  <c r="BH60" i="43"/>
  <c r="BI60" i="43"/>
  <c r="BJ60" i="43"/>
  <c r="BK60" i="43"/>
  <c r="BL60" i="43"/>
  <c r="BG61" i="43"/>
  <c r="BI61" i="43"/>
  <c r="BJ61" i="43"/>
  <c r="BK61" i="43"/>
  <c r="BL61" i="43"/>
  <c r="BG62" i="43"/>
  <c r="BI62" i="43"/>
  <c r="BJ62" i="43"/>
  <c r="BK62" i="43"/>
  <c r="BL62" i="43"/>
  <c r="BG63" i="43"/>
  <c r="BH63" i="43"/>
  <c r="BI63" i="43"/>
  <c r="BJ63" i="43"/>
  <c r="BK63" i="43"/>
  <c r="BL63" i="43"/>
  <c r="BG64" i="43"/>
  <c r="BH64" i="43"/>
  <c r="BI64" i="43"/>
  <c r="BJ64" i="43"/>
  <c r="BK64" i="43"/>
  <c r="BL64" i="43"/>
  <c r="BG65" i="43"/>
  <c r="BH65" i="43"/>
  <c r="BI65" i="43"/>
  <c r="BJ65" i="43"/>
  <c r="BK65" i="43"/>
  <c r="BL65" i="43"/>
  <c r="BG66" i="43"/>
  <c r="BI66" i="43"/>
  <c r="BJ66" i="43"/>
  <c r="BK66" i="43"/>
  <c r="BL66" i="43"/>
  <c r="BG67" i="43"/>
  <c r="BH67" i="43"/>
  <c r="BI67" i="43"/>
  <c r="BJ67" i="43"/>
  <c r="BK67" i="43"/>
  <c r="BL67" i="43"/>
  <c r="BG68" i="43"/>
  <c r="BH68" i="43"/>
  <c r="BI68" i="43"/>
  <c r="BJ68" i="43"/>
  <c r="BK68" i="43"/>
  <c r="BL68" i="43"/>
  <c r="BG69" i="43"/>
  <c r="BH69" i="43"/>
  <c r="BI69" i="43"/>
  <c r="BJ69" i="43"/>
  <c r="BK69" i="43"/>
  <c r="BL69" i="43"/>
  <c r="BG70" i="43"/>
  <c r="BI70" i="43"/>
  <c r="BJ70" i="43"/>
  <c r="BK70" i="43"/>
  <c r="BL70" i="43"/>
  <c r="BG71" i="43"/>
  <c r="BI71" i="43"/>
  <c r="BJ71" i="43"/>
  <c r="BK71" i="43"/>
  <c r="BL71" i="43"/>
  <c r="BG72" i="43"/>
  <c r="BI72" i="43"/>
  <c r="BJ72" i="43"/>
  <c r="BK72" i="43"/>
  <c r="BL72" i="43"/>
  <c r="BG73" i="43"/>
  <c r="BI73" i="43"/>
  <c r="BJ73" i="43"/>
  <c r="BK73" i="43"/>
  <c r="BL73" i="43"/>
  <c r="BG74" i="43"/>
  <c r="BH74" i="43"/>
  <c r="BI74" i="43"/>
  <c r="BJ74" i="43"/>
  <c r="BK74" i="43"/>
  <c r="BL74" i="43"/>
  <c r="BG75" i="43"/>
  <c r="BI75" i="43"/>
  <c r="BJ75" i="43"/>
  <c r="BK75" i="43"/>
  <c r="BL75" i="43"/>
  <c r="BG76" i="43"/>
  <c r="BI76" i="43"/>
  <c r="BJ76" i="43"/>
  <c r="BK76" i="43"/>
  <c r="BL76" i="43"/>
  <c r="BG77" i="43"/>
  <c r="BI77" i="43"/>
  <c r="BJ77" i="43"/>
  <c r="BK77" i="43"/>
  <c r="BL77" i="43"/>
  <c r="BG78" i="43"/>
  <c r="BH78" i="43"/>
  <c r="BI78" i="43"/>
  <c r="BJ78" i="43"/>
  <c r="BK78" i="43"/>
  <c r="BL78" i="43"/>
  <c r="BG79" i="43"/>
  <c r="BI79" i="43"/>
  <c r="BJ79" i="43"/>
  <c r="BK79" i="43"/>
  <c r="BL79" i="43"/>
  <c r="BG80" i="43"/>
  <c r="BI80" i="43"/>
  <c r="BJ80" i="43"/>
  <c r="BK80" i="43"/>
  <c r="BL80" i="43"/>
  <c r="BG81" i="43"/>
  <c r="BI81" i="43"/>
  <c r="BJ81" i="43"/>
  <c r="BK81" i="43"/>
  <c r="BL81" i="43"/>
  <c r="BI82" i="43"/>
  <c r="BJ82" i="43"/>
  <c r="BK82" i="43"/>
  <c r="BL82" i="43"/>
  <c r="BL4" i="43"/>
  <c r="BK4" i="43"/>
  <c r="BJ4" i="43"/>
  <c r="BI4" i="43"/>
  <c r="L5" i="48"/>
  <c r="BG4" i="43"/>
  <c r="L42" i="48"/>
  <c r="M42" i="48" s="1"/>
  <c r="BH77" i="43" s="1"/>
  <c r="L17" i="48"/>
  <c r="M17" i="48" s="1"/>
  <c r="L10" i="48"/>
  <c r="M10" i="48" s="1"/>
  <c r="BH21" i="43" s="1"/>
  <c r="L39" i="48"/>
  <c r="M39" i="48" s="1"/>
  <c r="BH76" i="43" s="1"/>
  <c r="L15" i="48"/>
  <c r="M15" i="48" s="1"/>
  <c r="L6" i="48"/>
  <c r="M6" i="48" s="1"/>
  <c r="BH7" i="43" s="1"/>
  <c r="L22" i="48"/>
  <c r="M22" i="48" s="1"/>
  <c r="L9" i="48"/>
  <c r="M9" i="48" s="1"/>
  <c r="L41" i="48"/>
  <c r="M41" i="48" s="1"/>
  <c r="BH81" i="43" s="1"/>
  <c r="L23" i="48"/>
  <c r="M23" i="48" s="1"/>
  <c r="BH62" i="43" s="1"/>
  <c r="L4" i="48"/>
  <c r="M4" i="48" s="1"/>
  <c r="BH59" i="43" s="1"/>
  <c r="L35" i="48"/>
  <c r="M35" i="48" s="1"/>
  <c r="BH72" i="43" s="1"/>
  <c r="L31" i="48"/>
  <c r="M31" i="48" s="1"/>
  <c r="BH36" i="43" s="1"/>
  <c r="L18" i="48"/>
  <c r="M18" i="48" s="1"/>
  <c r="BH24" i="43" s="1"/>
  <c r="L40" i="48"/>
  <c r="M40" i="48" s="1"/>
  <c r="BH82" i="43" s="1"/>
  <c r="L12" i="48"/>
  <c r="M12" i="48" s="1"/>
  <c r="L11" i="48"/>
  <c r="M11" i="48" s="1"/>
  <c r="BH73" i="43" s="1"/>
  <c r="L7" i="48"/>
  <c r="M7" i="48" s="1"/>
  <c r="BH38" i="43" s="1"/>
  <c r="L29" i="48"/>
  <c r="M29" i="48" s="1"/>
  <c r="L20" i="48"/>
  <c r="M20" i="48" s="1"/>
  <c r="BH40" i="43" s="1"/>
  <c r="L34" i="48"/>
  <c r="M34" i="48" s="1"/>
  <c r="BH71" i="43" s="1"/>
  <c r="L16" i="48"/>
  <c r="M16" i="48" s="1"/>
  <c r="BH26" i="43" s="1"/>
  <c r="L8" i="48"/>
  <c r="M8" i="48" s="1"/>
  <c r="BH56" i="43" s="1"/>
  <c r="L3" i="48"/>
  <c r="M3" i="48" s="1"/>
  <c r="BH8" i="43" s="1"/>
  <c r="L24" i="48"/>
  <c r="M24" i="48" s="1"/>
  <c r="BH17" i="43" s="1"/>
  <c r="L25" i="48"/>
  <c r="M25" i="48" s="1"/>
  <c r="BH61" i="43" s="1"/>
  <c r="L28" i="48"/>
  <c r="M28" i="48" s="1"/>
  <c r="BH37" i="43" s="1"/>
  <c r="L14" i="48"/>
  <c r="M14" i="48" s="1"/>
  <c r="BH51" i="43" s="1"/>
  <c r="L36" i="48"/>
  <c r="M36" i="48" s="1"/>
  <c r="BH70" i="43" s="1"/>
  <c r="L38" i="48"/>
  <c r="M38" i="48" s="1"/>
  <c r="BH15" i="43" s="1"/>
  <c r="L26" i="48"/>
  <c r="M26" i="48" s="1"/>
  <c r="BH66" i="43" s="1"/>
  <c r="L33" i="48"/>
  <c r="M33" i="48" s="1"/>
  <c r="BH79" i="43" s="1"/>
  <c r="L37" i="48"/>
  <c r="M37" i="48" s="1"/>
  <c r="BH41" i="43" s="1"/>
  <c r="L19" i="48"/>
  <c r="M19" i="48" s="1"/>
  <c r="BH42" i="43"/>
  <c r="L21" i="48"/>
  <c r="L13" i="48"/>
  <c r="L32" i="48"/>
  <c r="A4" i="48"/>
  <c r="A5" i="48" s="1"/>
  <c r="A6" i="48" s="1"/>
  <c r="A7" i="48" s="1"/>
  <c r="A8" i="48" s="1"/>
  <c r="A9" i="48" s="1"/>
  <c r="A10" i="48" s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6" i="48" s="1"/>
  <c r="A47" i="48" s="1"/>
  <c r="A48" i="48" s="1"/>
  <c r="A49" i="48" s="1"/>
  <c r="A50" i="48" s="1"/>
  <c r="A51" i="48" s="1"/>
  <c r="AF3" i="48"/>
  <c r="AD3" i="48"/>
  <c r="AC3" i="48"/>
  <c r="AY5" i="43"/>
  <c r="AZ5" i="43"/>
  <c r="BA5" i="43"/>
  <c r="BB5" i="43"/>
  <c r="BC5" i="43"/>
  <c r="BD5" i="43"/>
  <c r="AY6" i="43"/>
  <c r="AZ6" i="43"/>
  <c r="BA6" i="43"/>
  <c r="BB6" i="43"/>
  <c r="BC6" i="43"/>
  <c r="BD6" i="43"/>
  <c r="AY7" i="43"/>
  <c r="BA7" i="43"/>
  <c r="BB7" i="43"/>
  <c r="BC7" i="43"/>
  <c r="BD7" i="43"/>
  <c r="AY8" i="43"/>
  <c r="BA8" i="43"/>
  <c r="BB8" i="43"/>
  <c r="BC8" i="43"/>
  <c r="BD8" i="43"/>
  <c r="AY9" i="43"/>
  <c r="BA9" i="43"/>
  <c r="BB9" i="43"/>
  <c r="BC9" i="43"/>
  <c r="BD9" i="43"/>
  <c r="AY10" i="43"/>
  <c r="BA10" i="43"/>
  <c r="BB10" i="43"/>
  <c r="BC10" i="43"/>
  <c r="BD10" i="43"/>
  <c r="AY11" i="43"/>
  <c r="BA11" i="43"/>
  <c r="BB11" i="43"/>
  <c r="BC11" i="43"/>
  <c r="BD11" i="43"/>
  <c r="AY12" i="43"/>
  <c r="AZ12" i="43"/>
  <c r="BA12" i="43"/>
  <c r="BB12" i="43"/>
  <c r="BC12" i="43"/>
  <c r="BD12" i="43"/>
  <c r="AY13" i="43"/>
  <c r="BA13" i="43"/>
  <c r="BB13" i="43"/>
  <c r="BC13" i="43"/>
  <c r="BD13" i="43"/>
  <c r="AY14" i="43"/>
  <c r="AZ14" i="43"/>
  <c r="BA14" i="43"/>
  <c r="BB14" i="43"/>
  <c r="BC14" i="43"/>
  <c r="BD14" i="43"/>
  <c r="AY15" i="43"/>
  <c r="BA15" i="43"/>
  <c r="BB15" i="43"/>
  <c r="BC15" i="43"/>
  <c r="BD15" i="43"/>
  <c r="AY16" i="43"/>
  <c r="AZ16" i="43"/>
  <c r="BA16" i="43"/>
  <c r="BB16" i="43"/>
  <c r="BC16" i="43"/>
  <c r="BD16" i="43"/>
  <c r="AY17" i="43"/>
  <c r="AZ17" i="43"/>
  <c r="BA17" i="43"/>
  <c r="BB17" i="43"/>
  <c r="BC17" i="43"/>
  <c r="BD17" i="43"/>
  <c r="AY18" i="43"/>
  <c r="BA18" i="43"/>
  <c r="BB18" i="43"/>
  <c r="BC18" i="43"/>
  <c r="BD18" i="43"/>
  <c r="AY19" i="43"/>
  <c r="BA19" i="43"/>
  <c r="BB19" i="43"/>
  <c r="BC19" i="43"/>
  <c r="BD19" i="43"/>
  <c r="AY20" i="43"/>
  <c r="AZ20" i="43"/>
  <c r="BA20" i="43"/>
  <c r="BB20" i="43"/>
  <c r="BC20" i="43"/>
  <c r="BD20" i="43"/>
  <c r="AY21" i="43"/>
  <c r="BA21" i="43"/>
  <c r="BB21" i="43"/>
  <c r="BC21" i="43"/>
  <c r="BD21" i="43"/>
  <c r="AY22" i="43"/>
  <c r="AZ22" i="43"/>
  <c r="BA22" i="43"/>
  <c r="BB22" i="43"/>
  <c r="BC22" i="43"/>
  <c r="BD22" i="43"/>
  <c r="AY23" i="43"/>
  <c r="AZ23" i="43"/>
  <c r="BA23" i="43"/>
  <c r="BB23" i="43"/>
  <c r="BC23" i="43"/>
  <c r="BD23" i="43"/>
  <c r="AY24" i="43"/>
  <c r="BA24" i="43"/>
  <c r="BB24" i="43"/>
  <c r="BC24" i="43"/>
  <c r="BD24" i="43"/>
  <c r="AY25" i="43"/>
  <c r="AZ25" i="43"/>
  <c r="BA25" i="43"/>
  <c r="BB25" i="43"/>
  <c r="BC25" i="43"/>
  <c r="BD25" i="43"/>
  <c r="AY26" i="43"/>
  <c r="BA26" i="43"/>
  <c r="BB26" i="43"/>
  <c r="BC26" i="43"/>
  <c r="BD26" i="43"/>
  <c r="AY27" i="43"/>
  <c r="BA27" i="43"/>
  <c r="BB27" i="43"/>
  <c r="BC27" i="43"/>
  <c r="BD27" i="43"/>
  <c r="AY28" i="43"/>
  <c r="BA28" i="43"/>
  <c r="BB28" i="43"/>
  <c r="BC28" i="43"/>
  <c r="BD28" i="43"/>
  <c r="AY29" i="43"/>
  <c r="BA29" i="43"/>
  <c r="BB29" i="43"/>
  <c r="BC29" i="43"/>
  <c r="BD29" i="43"/>
  <c r="AY30" i="43"/>
  <c r="AZ30" i="43"/>
  <c r="BA30" i="43"/>
  <c r="BB30" i="43"/>
  <c r="BC30" i="43"/>
  <c r="BD30" i="43"/>
  <c r="AY31" i="43"/>
  <c r="BA31" i="43"/>
  <c r="BB31" i="43"/>
  <c r="BC31" i="43"/>
  <c r="BD31" i="43"/>
  <c r="AY32" i="43"/>
  <c r="AZ32" i="43"/>
  <c r="BA32" i="43"/>
  <c r="BB32" i="43"/>
  <c r="BC32" i="43"/>
  <c r="BD32" i="43"/>
  <c r="AY33" i="43"/>
  <c r="AZ33" i="43"/>
  <c r="BA33" i="43"/>
  <c r="BB33" i="43"/>
  <c r="BC33" i="43"/>
  <c r="BD33" i="43"/>
  <c r="AY34" i="43"/>
  <c r="AZ34" i="43"/>
  <c r="BA34" i="43"/>
  <c r="BB34" i="43"/>
  <c r="BC34" i="43"/>
  <c r="BD34" i="43"/>
  <c r="AY35" i="43"/>
  <c r="BA35" i="43"/>
  <c r="BB35" i="43"/>
  <c r="BC35" i="43"/>
  <c r="BD35" i="43"/>
  <c r="AY36" i="43"/>
  <c r="BA36" i="43"/>
  <c r="BB36" i="43"/>
  <c r="BC36" i="43"/>
  <c r="BD36" i="43"/>
  <c r="AY37" i="43"/>
  <c r="BA37" i="43"/>
  <c r="BB37" i="43"/>
  <c r="BC37" i="43"/>
  <c r="BD37" i="43"/>
  <c r="AY38" i="43"/>
  <c r="BA38" i="43"/>
  <c r="BB38" i="43"/>
  <c r="BC38" i="43"/>
  <c r="BD38" i="43"/>
  <c r="AY39" i="43"/>
  <c r="AZ39" i="43"/>
  <c r="BA39" i="43"/>
  <c r="BB39" i="43"/>
  <c r="BC39" i="43"/>
  <c r="BD39" i="43"/>
  <c r="AY40" i="43"/>
  <c r="BA40" i="43"/>
  <c r="BB40" i="43"/>
  <c r="BC40" i="43"/>
  <c r="BD40" i="43"/>
  <c r="AY41" i="43"/>
  <c r="BA41" i="43"/>
  <c r="BB41" i="43"/>
  <c r="BC41" i="43"/>
  <c r="BD41" i="43"/>
  <c r="AY42" i="43"/>
  <c r="BA42" i="43"/>
  <c r="BB42" i="43"/>
  <c r="BC42" i="43"/>
  <c r="BD42" i="43"/>
  <c r="AY43" i="43"/>
  <c r="AZ43" i="43"/>
  <c r="BA43" i="43"/>
  <c r="BB43" i="43"/>
  <c r="BC43" i="43"/>
  <c r="BD43" i="43"/>
  <c r="AY44" i="43"/>
  <c r="AZ44" i="43"/>
  <c r="BA44" i="43"/>
  <c r="BB44" i="43"/>
  <c r="BC44" i="43"/>
  <c r="BD44" i="43"/>
  <c r="AY45" i="43"/>
  <c r="AZ45" i="43"/>
  <c r="BA45" i="43"/>
  <c r="BB45" i="43"/>
  <c r="BC45" i="43"/>
  <c r="BD45" i="43"/>
  <c r="AY46" i="43"/>
  <c r="AZ46" i="43"/>
  <c r="BA46" i="43"/>
  <c r="BB46" i="43"/>
  <c r="BC46" i="43"/>
  <c r="BD46" i="43"/>
  <c r="AY47" i="43"/>
  <c r="AZ47" i="43"/>
  <c r="BA47" i="43"/>
  <c r="BB47" i="43"/>
  <c r="BC47" i="43"/>
  <c r="BD47" i="43"/>
  <c r="AY48" i="43"/>
  <c r="BA48" i="43"/>
  <c r="BB48" i="43"/>
  <c r="BC48" i="43"/>
  <c r="BD48" i="43"/>
  <c r="AY49" i="43"/>
  <c r="AZ49" i="43"/>
  <c r="BA49" i="43"/>
  <c r="BB49" i="43"/>
  <c r="BC49" i="43"/>
  <c r="BD49" i="43"/>
  <c r="AY50" i="43"/>
  <c r="AZ50" i="43"/>
  <c r="BA50" i="43"/>
  <c r="BB50" i="43"/>
  <c r="BC50" i="43"/>
  <c r="BD50" i="43"/>
  <c r="AY51" i="43"/>
  <c r="BA51" i="43"/>
  <c r="BB51" i="43"/>
  <c r="BC51" i="43"/>
  <c r="BD51" i="43"/>
  <c r="AY52" i="43"/>
  <c r="AZ52" i="43"/>
  <c r="BA52" i="43"/>
  <c r="BB52" i="43"/>
  <c r="BC52" i="43"/>
  <c r="BD52" i="43"/>
  <c r="AY53" i="43"/>
  <c r="BA53" i="43"/>
  <c r="BB53" i="43"/>
  <c r="BC53" i="43"/>
  <c r="BD53" i="43"/>
  <c r="AY54" i="43"/>
  <c r="BA54" i="43"/>
  <c r="BB54" i="43"/>
  <c r="BC54" i="43"/>
  <c r="BD54" i="43"/>
  <c r="AY55" i="43"/>
  <c r="AZ55" i="43"/>
  <c r="BA55" i="43"/>
  <c r="BB55" i="43"/>
  <c r="BC55" i="43"/>
  <c r="BD55" i="43"/>
  <c r="AY56" i="43"/>
  <c r="BA56" i="43"/>
  <c r="BB56" i="43"/>
  <c r="BC56" i="43"/>
  <c r="BD56" i="43"/>
  <c r="AY57" i="43"/>
  <c r="AZ57" i="43"/>
  <c r="BA57" i="43"/>
  <c r="BB57" i="43"/>
  <c r="BC57" i="43"/>
  <c r="BD57" i="43"/>
  <c r="AY58" i="43"/>
  <c r="AZ58" i="43"/>
  <c r="BA58" i="43"/>
  <c r="BB58" i="43"/>
  <c r="BC58" i="43"/>
  <c r="BD58" i="43"/>
  <c r="AY59" i="43"/>
  <c r="BA59" i="43"/>
  <c r="BB59" i="43"/>
  <c r="BC59" i="43"/>
  <c r="BD59" i="43"/>
  <c r="AY60" i="43"/>
  <c r="AZ60" i="43"/>
  <c r="BA60" i="43"/>
  <c r="BB60" i="43"/>
  <c r="BC60" i="43"/>
  <c r="BD60" i="43"/>
  <c r="AY61" i="43"/>
  <c r="BA61" i="43"/>
  <c r="BB61" i="43"/>
  <c r="BC61" i="43"/>
  <c r="BD61" i="43"/>
  <c r="AY62" i="43"/>
  <c r="BA62" i="43"/>
  <c r="BB62" i="43"/>
  <c r="BC62" i="43"/>
  <c r="BD62" i="43"/>
  <c r="AY63" i="43"/>
  <c r="AZ63" i="43"/>
  <c r="BA63" i="43"/>
  <c r="BB63" i="43"/>
  <c r="BC63" i="43"/>
  <c r="BD63" i="43"/>
  <c r="AY64" i="43"/>
  <c r="AZ64" i="43"/>
  <c r="BA64" i="43"/>
  <c r="BB64" i="43"/>
  <c r="BC64" i="43"/>
  <c r="BD64" i="43"/>
  <c r="AY65" i="43"/>
  <c r="AZ65" i="43"/>
  <c r="BA65" i="43"/>
  <c r="BB65" i="43"/>
  <c r="BC65" i="43"/>
  <c r="BD65" i="43"/>
  <c r="AY66" i="43"/>
  <c r="AZ66" i="43"/>
  <c r="BA66" i="43"/>
  <c r="BB66" i="43"/>
  <c r="BC66" i="43"/>
  <c r="BD66" i="43"/>
  <c r="AY67" i="43"/>
  <c r="AZ67" i="43"/>
  <c r="BA67" i="43"/>
  <c r="BB67" i="43"/>
  <c r="BC67" i="43"/>
  <c r="BD67" i="43"/>
  <c r="AY68" i="43"/>
  <c r="BA68" i="43"/>
  <c r="BB68" i="43"/>
  <c r="BC68" i="43"/>
  <c r="BD68" i="43"/>
  <c r="AY69" i="43"/>
  <c r="AZ69" i="43"/>
  <c r="BA69" i="43"/>
  <c r="BB69" i="43"/>
  <c r="BC69" i="43"/>
  <c r="BD69" i="43"/>
  <c r="AY70" i="43"/>
  <c r="BA70" i="43"/>
  <c r="BB70" i="43"/>
  <c r="BC70" i="43"/>
  <c r="BD70" i="43"/>
  <c r="AY71" i="43"/>
  <c r="BA71" i="43"/>
  <c r="BB71" i="43"/>
  <c r="BC71" i="43"/>
  <c r="BD71" i="43"/>
  <c r="AY72" i="43"/>
  <c r="BA72" i="43"/>
  <c r="BB72" i="43"/>
  <c r="BC72" i="43"/>
  <c r="BD72" i="43"/>
  <c r="AY73" i="43"/>
  <c r="AZ73" i="43"/>
  <c r="BA73" i="43"/>
  <c r="BB73" i="43"/>
  <c r="BC73" i="43"/>
  <c r="BD73" i="43"/>
  <c r="AY74" i="43"/>
  <c r="BA74" i="43"/>
  <c r="BB74" i="43"/>
  <c r="BC74" i="43"/>
  <c r="BD74" i="43"/>
  <c r="AY75" i="43"/>
  <c r="BA75" i="43"/>
  <c r="BB75" i="43"/>
  <c r="BC75" i="43"/>
  <c r="BD75" i="43"/>
  <c r="AY76" i="43"/>
  <c r="BA76" i="43"/>
  <c r="BB76" i="43"/>
  <c r="BC76" i="43"/>
  <c r="BD76" i="43"/>
  <c r="AY77" i="43"/>
  <c r="AZ77" i="43"/>
  <c r="BA77" i="43"/>
  <c r="BB77" i="43"/>
  <c r="BC77" i="43"/>
  <c r="BD77" i="43"/>
  <c r="AY78" i="43"/>
  <c r="AZ78" i="43"/>
  <c r="BA78" i="43"/>
  <c r="BB78" i="43"/>
  <c r="BC78" i="43"/>
  <c r="BD78" i="43"/>
  <c r="AY79" i="43"/>
  <c r="BA79" i="43"/>
  <c r="BB79" i="43"/>
  <c r="BC79" i="43"/>
  <c r="BD79" i="43"/>
  <c r="AY80" i="43"/>
  <c r="AZ80" i="43"/>
  <c r="BA80" i="43"/>
  <c r="BB80" i="43"/>
  <c r="BC80" i="43"/>
  <c r="BD80" i="43"/>
  <c r="AY81" i="43"/>
  <c r="BA81" i="43"/>
  <c r="BB81" i="43"/>
  <c r="BC81" i="43"/>
  <c r="BD81" i="43"/>
  <c r="AY82" i="43"/>
  <c r="BA82" i="43"/>
  <c r="BB82" i="43"/>
  <c r="BC82" i="43"/>
  <c r="BD82" i="43"/>
  <c r="BB4" i="43"/>
  <c r="BC4" i="43"/>
  <c r="BD4" i="43"/>
  <c r="BA4" i="43"/>
  <c r="AY4" i="43"/>
  <c r="AB13" i="47"/>
  <c r="AB14" i="47"/>
  <c r="AB15" i="47"/>
  <c r="AB16" i="47"/>
  <c r="AB17" i="47"/>
  <c r="AB18" i="47"/>
  <c r="AB19" i="47"/>
  <c r="AB21" i="47"/>
  <c r="AB20" i="47"/>
  <c r="AB23" i="47"/>
  <c r="AB22" i="47"/>
  <c r="AB24" i="47"/>
  <c r="AB26" i="47"/>
  <c r="AB27" i="47"/>
  <c r="AB29" i="47"/>
  <c r="AB32" i="47"/>
  <c r="L50" i="47"/>
  <c r="AX77" i="43" s="1"/>
  <c r="L21" i="47"/>
  <c r="AX61" i="43" s="1"/>
  <c r="L11" i="47"/>
  <c r="L37" i="47"/>
  <c r="L33" i="47"/>
  <c r="AX70" i="43" s="1"/>
  <c r="L12" i="47"/>
  <c r="L13" i="47"/>
  <c r="AX72" i="43" s="1"/>
  <c r="L39" i="47"/>
  <c r="L7" i="47"/>
  <c r="AX75" i="43" s="1"/>
  <c r="L43" i="47"/>
  <c r="AX76" i="43" s="1"/>
  <c r="L32" i="47"/>
  <c r="AX79" i="43" s="1"/>
  <c r="L44" i="47"/>
  <c r="AX81" i="43" s="1"/>
  <c r="L34" i="47"/>
  <c r="K111" i="43"/>
  <c r="L111" i="43"/>
  <c r="M111" i="43"/>
  <c r="N111" i="43"/>
  <c r="O111" i="43"/>
  <c r="AA111" i="43"/>
  <c r="AB111" i="43"/>
  <c r="AC111" i="43"/>
  <c r="AD111" i="43"/>
  <c r="AE111" i="43"/>
  <c r="AP111" i="43"/>
  <c r="AQ111" i="43"/>
  <c r="AS111" i="43"/>
  <c r="AT111" i="43"/>
  <c r="AU111" i="43"/>
  <c r="K112" i="43"/>
  <c r="L112" i="43"/>
  <c r="M112" i="43"/>
  <c r="N112" i="43"/>
  <c r="O112" i="43"/>
  <c r="AA112" i="43"/>
  <c r="AB112" i="43"/>
  <c r="AC112" i="43"/>
  <c r="AD112" i="43"/>
  <c r="AE112" i="43"/>
  <c r="AP112" i="43"/>
  <c r="AQ112" i="43"/>
  <c r="AS112" i="43"/>
  <c r="AT112" i="43"/>
  <c r="AU112" i="43"/>
  <c r="M11" i="47" l="1"/>
  <c r="AZ62" i="43" s="1"/>
  <c r="AX62" i="43"/>
  <c r="M34" i="47"/>
  <c r="AZ82" i="43" s="1"/>
  <c r="AX82" i="43"/>
  <c r="M37" i="47"/>
  <c r="AZ68" i="43" s="1"/>
  <c r="AX68" i="43"/>
  <c r="M39" i="47"/>
  <c r="AZ74" i="43" s="1"/>
  <c r="AX74" i="43"/>
  <c r="M12" i="47"/>
  <c r="AZ71" i="43" s="1"/>
  <c r="AX71" i="43"/>
  <c r="M44" i="47"/>
  <c r="M43" i="47"/>
  <c r="M32" i="47"/>
  <c r="V4" i="48"/>
  <c r="AE4" i="48"/>
  <c r="M32" i="48"/>
  <c r="AE5" i="48"/>
  <c r="AG4" i="48"/>
  <c r="M21" i="48"/>
  <c r="AE7" i="48"/>
  <c r="M13" i="48"/>
  <c r="BH31" i="43" s="1"/>
  <c r="AE6" i="48"/>
  <c r="BH27" i="43"/>
  <c r="BF4" i="43"/>
  <c r="M5" i="48"/>
  <c r="BH80" i="43"/>
  <c r="BH18" i="43"/>
  <c r="BH9" i="43"/>
  <c r="BH10" i="43"/>
  <c r="BH11" i="43"/>
  <c r="BH53" i="43"/>
  <c r="AE3" i="48"/>
  <c r="M33" i="47"/>
  <c r="AZ70" i="43" s="1"/>
  <c r="M13" i="47"/>
  <c r="AZ72" i="43" s="1"/>
  <c r="M7" i="47"/>
  <c r="AZ75" i="43" s="1"/>
  <c r="M21" i="47"/>
  <c r="AZ61" i="43" s="1"/>
  <c r="L48" i="47"/>
  <c r="L49" i="47"/>
  <c r="AX111" i="43" s="1"/>
  <c r="L46" i="47"/>
  <c r="AX108" i="43" s="1"/>
  <c r="L47" i="47"/>
  <c r="AX107" i="43" s="1"/>
  <c r="L19" i="47"/>
  <c r="AX59" i="43" s="1"/>
  <c r="AD34" i="47"/>
  <c r="AC34" i="47"/>
  <c r="L31" i="47"/>
  <c r="AX56" i="43" s="1"/>
  <c r="L35" i="47"/>
  <c r="AX54" i="43" s="1"/>
  <c r="L6" i="47"/>
  <c r="AX53" i="43" s="1"/>
  <c r="L29" i="47"/>
  <c r="AX51" i="43" s="1"/>
  <c r="L18" i="47"/>
  <c r="AX48" i="43" s="1"/>
  <c r="L25" i="47"/>
  <c r="AX42" i="43" s="1"/>
  <c r="L16" i="47"/>
  <c r="AX41" i="43" s="1"/>
  <c r="L20" i="47"/>
  <c r="AX40" i="43" s="1"/>
  <c r="L10" i="47"/>
  <c r="AX38" i="43" s="1"/>
  <c r="L26" i="47"/>
  <c r="AX37" i="43" s="1"/>
  <c r="L41" i="47"/>
  <c r="AX36" i="43" s="1"/>
  <c r="L14" i="47"/>
  <c r="AX35" i="43" s="1"/>
  <c r="L30" i="47"/>
  <c r="AX31" i="43" s="1"/>
  <c r="L22" i="47"/>
  <c r="AX29" i="43" s="1"/>
  <c r="L23" i="47"/>
  <c r="AX28" i="43" s="1"/>
  <c r="L9" i="47"/>
  <c r="AX27" i="43" s="1"/>
  <c r="L24" i="47"/>
  <c r="AX26" i="43" s="1"/>
  <c r="L40" i="47"/>
  <c r="AX24" i="43" s="1"/>
  <c r="L15" i="47"/>
  <c r="AX21" i="43" s="1"/>
  <c r="AB12" i="47"/>
  <c r="L4" i="47"/>
  <c r="AX19" i="43" s="1"/>
  <c r="AB11" i="47"/>
  <c r="L27" i="47"/>
  <c r="AX18" i="43" s="1"/>
  <c r="AB10" i="47"/>
  <c r="L42" i="47"/>
  <c r="AX15" i="43" s="1"/>
  <c r="AB9" i="47"/>
  <c r="L28" i="47"/>
  <c r="AX13" i="43" s="1"/>
  <c r="AB8" i="47"/>
  <c r="L5" i="47"/>
  <c r="AX11" i="43" s="1"/>
  <c r="AF7" i="47"/>
  <c r="AD7" i="47"/>
  <c r="AC7" i="47"/>
  <c r="AB7" i="47"/>
  <c r="L8" i="47"/>
  <c r="AX10" i="43" s="1"/>
  <c r="AF6" i="47"/>
  <c r="AD6" i="47"/>
  <c r="AC6" i="47"/>
  <c r="AB6" i="47"/>
  <c r="L36" i="47"/>
  <c r="AX9" i="43" s="1"/>
  <c r="AF5" i="47"/>
  <c r="AD5" i="47"/>
  <c r="AC5" i="47"/>
  <c r="AB5" i="47"/>
  <c r="L38" i="47"/>
  <c r="AF4" i="47"/>
  <c r="AD4" i="47"/>
  <c r="AC4" i="47"/>
  <c r="AB4" i="47"/>
  <c r="L3" i="47"/>
  <c r="A4" i="47"/>
  <c r="A5" i="47" s="1"/>
  <c r="A6" i="47" s="1"/>
  <c r="A7" i="47" s="1"/>
  <c r="A8" i="47" s="1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6" i="47" s="1"/>
  <c r="L17" i="47"/>
  <c r="AX4" i="43" s="1"/>
  <c r="G80" i="43"/>
  <c r="AQ80" i="43"/>
  <c r="AR76" i="43"/>
  <c r="AR77" i="43"/>
  <c r="AR78" i="43"/>
  <c r="AR79" i="43"/>
  <c r="AR80" i="43"/>
  <c r="AR81" i="43"/>
  <c r="AR82" i="43"/>
  <c r="AR63" i="43"/>
  <c r="AR64" i="43"/>
  <c r="AR65" i="43"/>
  <c r="AR66" i="43"/>
  <c r="AR67" i="43"/>
  <c r="AR69" i="43"/>
  <c r="AR70" i="43"/>
  <c r="AR72" i="43"/>
  <c r="AR50" i="43"/>
  <c r="AR52" i="43"/>
  <c r="AR54" i="43"/>
  <c r="AR55" i="43"/>
  <c r="AR57" i="43"/>
  <c r="AR58" i="43"/>
  <c r="AR60" i="43"/>
  <c r="AR62" i="43"/>
  <c r="AQ49" i="43"/>
  <c r="AR49" i="43"/>
  <c r="AQ50" i="43"/>
  <c r="AQ51" i="43"/>
  <c r="AQ52" i="43"/>
  <c r="AQ53" i="43"/>
  <c r="AQ54" i="43"/>
  <c r="AQ55" i="43"/>
  <c r="AQ56" i="43"/>
  <c r="AQ57" i="43"/>
  <c r="AQ58" i="43"/>
  <c r="AQ59" i="43"/>
  <c r="AQ60" i="43"/>
  <c r="AR43" i="43"/>
  <c r="AR44" i="43"/>
  <c r="AR45" i="43"/>
  <c r="AR46" i="43"/>
  <c r="AR47" i="43"/>
  <c r="AI106" i="43"/>
  <c r="L23" i="43"/>
  <c r="L25" i="43"/>
  <c r="L30" i="43"/>
  <c r="L32" i="43"/>
  <c r="L33" i="43"/>
  <c r="L34" i="43"/>
  <c r="L39" i="43"/>
  <c r="L41" i="43"/>
  <c r="L43" i="43"/>
  <c r="L44" i="43"/>
  <c r="L45" i="43"/>
  <c r="L46" i="43"/>
  <c r="L47" i="43"/>
  <c r="L48" i="43"/>
  <c r="L49" i="43"/>
  <c r="L50" i="43"/>
  <c r="L52" i="43"/>
  <c r="L55" i="43"/>
  <c r="L56" i="43"/>
  <c r="L57" i="43"/>
  <c r="L58" i="43"/>
  <c r="L59" i="43"/>
  <c r="L60" i="43"/>
  <c r="L62" i="43"/>
  <c r="L64" i="43"/>
  <c r="L65" i="43"/>
  <c r="L69" i="43"/>
  <c r="L72" i="43"/>
  <c r="L74" i="43"/>
  <c r="L76" i="43"/>
  <c r="L77" i="43"/>
  <c r="L79" i="43"/>
  <c r="L80" i="43"/>
  <c r="L81" i="43"/>
  <c r="L82" i="43"/>
  <c r="L18" i="43"/>
  <c r="L20" i="43"/>
  <c r="L22" i="43"/>
  <c r="L5" i="43"/>
  <c r="L11" i="43"/>
  <c r="L12" i="43"/>
  <c r="L14" i="43"/>
  <c r="L16" i="43"/>
  <c r="AV5" i="43"/>
  <c r="AV6" i="43"/>
  <c r="AV7" i="43"/>
  <c r="AV8" i="43"/>
  <c r="AV9" i="43"/>
  <c r="AV10" i="43"/>
  <c r="AV11" i="43"/>
  <c r="AV12" i="43"/>
  <c r="AV13" i="43"/>
  <c r="AV14" i="43"/>
  <c r="AV15" i="43"/>
  <c r="AV16" i="43"/>
  <c r="AV17" i="43"/>
  <c r="AV18" i="43"/>
  <c r="AV19" i="43"/>
  <c r="AV20" i="43"/>
  <c r="AV21" i="43"/>
  <c r="AV22" i="43"/>
  <c r="AV23" i="43"/>
  <c r="AV24" i="43"/>
  <c r="AV25" i="43"/>
  <c r="AV26" i="43"/>
  <c r="AV27" i="43"/>
  <c r="AV28" i="43"/>
  <c r="AV29" i="43"/>
  <c r="AV30" i="43"/>
  <c r="AV31" i="43"/>
  <c r="AV32" i="43"/>
  <c r="AV33" i="43"/>
  <c r="AV34" i="43"/>
  <c r="AV35" i="43"/>
  <c r="AV36" i="43"/>
  <c r="AV37" i="43"/>
  <c r="AV38" i="43"/>
  <c r="AV39" i="43"/>
  <c r="AV40" i="43"/>
  <c r="AV41" i="43"/>
  <c r="AV42" i="43"/>
  <c r="AV43" i="43"/>
  <c r="AV44" i="43"/>
  <c r="AV45" i="43"/>
  <c r="AV46" i="43"/>
  <c r="AV47" i="43"/>
  <c r="AV48" i="43"/>
  <c r="AV49" i="43"/>
  <c r="AV50" i="43"/>
  <c r="AV51" i="43"/>
  <c r="AV52" i="43"/>
  <c r="AV53" i="43"/>
  <c r="AV54" i="43"/>
  <c r="AV55" i="43"/>
  <c r="AV56" i="43"/>
  <c r="AV57" i="43"/>
  <c r="AV58" i="43"/>
  <c r="AV59" i="43"/>
  <c r="AV60" i="43"/>
  <c r="AV61" i="43"/>
  <c r="AV62" i="43"/>
  <c r="AV63" i="43"/>
  <c r="AV64" i="43"/>
  <c r="AV65" i="43"/>
  <c r="AV66" i="43"/>
  <c r="AV67" i="43"/>
  <c r="AV68" i="43"/>
  <c r="AV69" i="43"/>
  <c r="AV70" i="43"/>
  <c r="AV71" i="43"/>
  <c r="AV72" i="43"/>
  <c r="AV73" i="43"/>
  <c r="AV74" i="43"/>
  <c r="AV75" i="43"/>
  <c r="AV76" i="43"/>
  <c r="AV77" i="43"/>
  <c r="AV78" i="43"/>
  <c r="AV79" i="43"/>
  <c r="AV80" i="43"/>
  <c r="AV81" i="43"/>
  <c r="AV82" i="43"/>
  <c r="AN6" i="43"/>
  <c r="AN53" i="43"/>
  <c r="AF18" i="43"/>
  <c r="AF19" i="43"/>
  <c r="AF20" i="43"/>
  <c r="AF21" i="43"/>
  <c r="AF22" i="43"/>
  <c r="AF23" i="43"/>
  <c r="AF24" i="43"/>
  <c r="AF25" i="43"/>
  <c r="AF26" i="43"/>
  <c r="AF27" i="43"/>
  <c r="AF28" i="43"/>
  <c r="AF29" i="43"/>
  <c r="AF30" i="43"/>
  <c r="AF31" i="43"/>
  <c r="AF32" i="43"/>
  <c r="AF33" i="43"/>
  <c r="AF34" i="43"/>
  <c r="AF35" i="43"/>
  <c r="AF36" i="43"/>
  <c r="AF37" i="43"/>
  <c r="AF38" i="43"/>
  <c r="AF39" i="43"/>
  <c r="AF40" i="43"/>
  <c r="AF41" i="43"/>
  <c r="AF42" i="43"/>
  <c r="AF43" i="43"/>
  <c r="AF44" i="43"/>
  <c r="AF45" i="43"/>
  <c r="AF46" i="43"/>
  <c r="AF47" i="43"/>
  <c r="AF48" i="43"/>
  <c r="AF49" i="43"/>
  <c r="AF50" i="43"/>
  <c r="AF51" i="43"/>
  <c r="AF52" i="43"/>
  <c r="AF53" i="43"/>
  <c r="AF54" i="43"/>
  <c r="AF55" i="43"/>
  <c r="AF56" i="43"/>
  <c r="AF57" i="43"/>
  <c r="AF58" i="43"/>
  <c r="AF59" i="43"/>
  <c r="AF60" i="43"/>
  <c r="AF61" i="43"/>
  <c r="AF62" i="43"/>
  <c r="AF63" i="43"/>
  <c r="AF64" i="43"/>
  <c r="AF65" i="43"/>
  <c r="AF66" i="43"/>
  <c r="AF67" i="43"/>
  <c r="AF68" i="43"/>
  <c r="AF69" i="43"/>
  <c r="AF70" i="43"/>
  <c r="AF71" i="43"/>
  <c r="AF72" i="43"/>
  <c r="AF73" i="43"/>
  <c r="AF74" i="43"/>
  <c r="AF75" i="43"/>
  <c r="AF76" i="43"/>
  <c r="AF78" i="43"/>
  <c r="AF79" i="43"/>
  <c r="AF80" i="43"/>
  <c r="AF81" i="43"/>
  <c r="AF82" i="43"/>
  <c r="AF7" i="43"/>
  <c r="AF8" i="43"/>
  <c r="AF9" i="43"/>
  <c r="AF10" i="43"/>
  <c r="AF11" i="43"/>
  <c r="AF12" i="43"/>
  <c r="AF13" i="43"/>
  <c r="AF14" i="43"/>
  <c r="AF15" i="43"/>
  <c r="AF16" i="43"/>
  <c r="AF17" i="43"/>
  <c r="AF5" i="43"/>
  <c r="AF6" i="43"/>
  <c r="AF4" i="43"/>
  <c r="X5" i="43"/>
  <c r="X6" i="43"/>
  <c r="X7" i="43"/>
  <c r="X8" i="43"/>
  <c r="X9" i="43"/>
  <c r="X10" i="43"/>
  <c r="X11" i="43"/>
  <c r="X12" i="43"/>
  <c r="X13" i="43"/>
  <c r="X14" i="43"/>
  <c r="X15" i="43"/>
  <c r="X16" i="43"/>
  <c r="X17" i="43"/>
  <c r="X18" i="43"/>
  <c r="X19" i="43"/>
  <c r="X20" i="43"/>
  <c r="X21" i="43"/>
  <c r="X22" i="43"/>
  <c r="X23" i="43"/>
  <c r="X24" i="43"/>
  <c r="X25" i="43"/>
  <c r="X26" i="43"/>
  <c r="X27" i="43"/>
  <c r="X28" i="43"/>
  <c r="X29" i="43"/>
  <c r="X30" i="43"/>
  <c r="X31" i="43"/>
  <c r="X32" i="43"/>
  <c r="X33" i="43"/>
  <c r="X34" i="43"/>
  <c r="X35" i="43"/>
  <c r="X36" i="43"/>
  <c r="X37" i="43"/>
  <c r="X38" i="43"/>
  <c r="X39" i="43"/>
  <c r="X40" i="43"/>
  <c r="X41" i="43"/>
  <c r="X42" i="43"/>
  <c r="X43" i="43"/>
  <c r="X44" i="43"/>
  <c r="X45" i="43"/>
  <c r="X46" i="43"/>
  <c r="X47" i="43"/>
  <c r="X48" i="43"/>
  <c r="X49" i="43"/>
  <c r="X50" i="43"/>
  <c r="X51" i="43"/>
  <c r="X52" i="43"/>
  <c r="X53" i="43"/>
  <c r="X54" i="43"/>
  <c r="X55" i="43"/>
  <c r="X56" i="43"/>
  <c r="X57" i="43"/>
  <c r="X58" i="43"/>
  <c r="X59" i="43"/>
  <c r="X60" i="43"/>
  <c r="X61" i="43"/>
  <c r="X62" i="43"/>
  <c r="X63" i="43"/>
  <c r="X64" i="43"/>
  <c r="X65" i="43"/>
  <c r="X66" i="43"/>
  <c r="X67" i="43"/>
  <c r="X68" i="43"/>
  <c r="X69" i="43"/>
  <c r="X70" i="43"/>
  <c r="X71" i="43"/>
  <c r="X72" i="43"/>
  <c r="X73" i="43"/>
  <c r="X74" i="43"/>
  <c r="X75" i="43"/>
  <c r="X76" i="43"/>
  <c r="X77" i="43"/>
  <c r="X78" i="43"/>
  <c r="X79" i="43"/>
  <c r="X80" i="43"/>
  <c r="X81" i="43"/>
  <c r="X82" i="43"/>
  <c r="X4" i="43"/>
  <c r="P5" i="43"/>
  <c r="Q5" i="43" s="1"/>
  <c r="P11" i="43"/>
  <c r="Q11" i="43" s="1"/>
  <c r="P12" i="43"/>
  <c r="Q12" i="43" s="1"/>
  <c r="P14" i="43"/>
  <c r="Q14" i="43" s="1"/>
  <c r="P16" i="43"/>
  <c r="Q16" i="43" s="1"/>
  <c r="P18" i="43"/>
  <c r="Q18" i="43" s="1"/>
  <c r="P20" i="43"/>
  <c r="Q20" i="43" s="1"/>
  <c r="P22" i="43"/>
  <c r="Q22" i="43" s="1"/>
  <c r="P23" i="43"/>
  <c r="Q23" i="43" s="1"/>
  <c r="P25" i="43"/>
  <c r="Q25" i="43" s="1"/>
  <c r="P30" i="43"/>
  <c r="Q30" i="43" s="1"/>
  <c r="P32" i="43"/>
  <c r="Q32" i="43" s="1"/>
  <c r="P33" i="43"/>
  <c r="Q33" i="43" s="1"/>
  <c r="P34" i="43"/>
  <c r="Q34" i="43" s="1"/>
  <c r="P39" i="43"/>
  <c r="Q39" i="43" s="1"/>
  <c r="P41" i="43"/>
  <c r="Q41" i="43" s="1"/>
  <c r="P43" i="43"/>
  <c r="Q43" i="43" s="1"/>
  <c r="P44" i="43"/>
  <c r="Q44" i="43" s="1"/>
  <c r="P45" i="43"/>
  <c r="Q45" i="43" s="1"/>
  <c r="P46" i="43"/>
  <c r="Q46" i="43" s="1"/>
  <c r="P47" i="43"/>
  <c r="Q47" i="43" s="1"/>
  <c r="P48" i="43"/>
  <c r="Q48" i="43" s="1"/>
  <c r="P49" i="43"/>
  <c r="Q49" i="43" s="1"/>
  <c r="P50" i="43"/>
  <c r="Q50" i="43" s="1"/>
  <c r="P52" i="43"/>
  <c r="Q52" i="43" s="1"/>
  <c r="P55" i="43"/>
  <c r="Q55" i="43" s="1"/>
  <c r="P56" i="43"/>
  <c r="Q56" i="43" s="1"/>
  <c r="P57" i="43"/>
  <c r="Q57" i="43" s="1"/>
  <c r="P58" i="43"/>
  <c r="Q58" i="43" s="1"/>
  <c r="P59" i="43"/>
  <c r="Q59" i="43" s="1"/>
  <c r="P60" i="43"/>
  <c r="Q60" i="43" s="1"/>
  <c r="P62" i="43"/>
  <c r="Q62" i="43" s="1"/>
  <c r="P64" i="43"/>
  <c r="Q64" i="43" s="1"/>
  <c r="P65" i="43"/>
  <c r="Q65" i="43" s="1"/>
  <c r="P69" i="43"/>
  <c r="Q69" i="43" s="1"/>
  <c r="P72" i="43"/>
  <c r="Q72" i="43" s="1"/>
  <c r="P74" i="43"/>
  <c r="Q74" i="43" s="1"/>
  <c r="P76" i="43"/>
  <c r="Q76" i="43" s="1"/>
  <c r="Q77" i="43"/>
  <c r="P78" i="43"/>
  <c r="Q78" i="43" s="1"/>
  <c r="P79" i="43"/>
  <c r="Q79" i="43" s="1"/>
  <c r="P80" i="43"/>
  <c r="Q80" i="43" s="1"/>
  <c r="P81" i="43"/>
  <c r="Q81" i="43" s="1"/>
  <c r="P82" i="43"/>
  <c r="Q82" i="43" s="1"/>
  <c r="N5" i="43"/>
  <c r="O5" i="43"/>
  <c r="N6" i="43"/>
  <c r="O6" i="43"/>
  <c r="N7" i="43"/>
  <c r="O7" i="43"/>
  <c r="N8" i="43"/>
  <c r="O8" i="43"/>
  <c r="N9" i="43"/>
  <c r="O9" i="43"/>
  <c r="N10" i="43"/>
  <c r="O10" i="43"/>
  <c r="N11" i="43"/>
  <c r="O11" i="43"/>
  <c r="N12" i="43"/>
  <c r="O12" i="43"/>
  <c r="N13" i="43"/>
  <c r="O13" i="43"/>
  <c r="N14" i="43"/>
  <c r="O14" i="43"/>
  <c r="N15" i="43"/>
  <c r="O15" i="43"/>
  <c r="N16" i="43"/>
  <c r="O16" i="43"/>
  <c r="N17" i="43"/>
  <c r="O17" i="43"/>
  <c r="N18" i="43"/>
  <c r="O18" i="43"/>
  <c r="N19" i="43"/>
  <c r="O19" i="43"/>
  <c r="N20" i="43"/>
  <c r="O20" i="43"/>
  <c r="N21" i="43"/>
  <c r="O21" i="43"/>
  <c r="N22" i="43"/>
  <c r="O22" i="43"/>
  <c r="N23" i="43"/>
  <c r="O23" i="43"/>
  <c r="N24" i="43"/>
  <c r="O24" i="43"/>
  <c r="N25" i="43"/>
  <c r="O25" i="43"/>
  <c r="N26" i="43"/>
  <c r="O26" i="43"/>
  <c r="N27" i="43"/>
  <c r="O27" i="43"/>
  <c r="N28" i="43"/>
  <c r="O28" i="43"/>
  <c r="N29" i="43"/>
  <c r="O29" i="43"/>
  <c r="N30" i="43"/>
  <c r="O30" i="43"/>
  <c r="N31" i="43"/>
  <c r="O31" i="43"/>
  <c r="N32" i="43"/>
  <c r="O32" i="43"/>
  <c r="N33" i="43"/>
  <c r="O33" i="43"/>
  <c r="N34" i="43"/>
  <c r="O34" i="43"/>
  <c r="N35" i="43"/>
  <c r="O35" i="43"/>
  <c r="N36" i="43"/>
  <c r="O36" i="43"/>
  <c r="N37" i="43"/>
  <c r="O37" i="43"/>
  <c r="N38" i="43"/>
  <c r="O38" i="43"/>
  <c r="N39" i="43"/>
  <c r="O39" i="43"/>
  <c r="N40" i="43"/>
  <c r="O40" i="43"/>
  <c r="N41" i="43"/>
  <c r="O41" i="43"/>
  <c r="N42" i="43"/>
  <c r="O42" i="43"/>
  <c r="N43" i="43"/>
  <c r="O43" i="43"/>
  <c r="N44" i="43"/>
  <c r="O44" i="43"/>
  <c r="N45" i="43"/>
  <c r="O45" i="43"/>
  <c r="N46" i="43"/>
  <c r="O46" i="43"/>
  <c r="N47" i="43"/>
  <c r="O47" i="43"/>
  <c r="N48" i="43"/>
  <c r="O48" i="43"/>
  <c r="N49" i="43"/>
  <c r="O49" i="43"/>
  <c r="N50" i="43"/>
  <c r="O50" i="43"/>
  <c r="N51" i="43"/>
  <c r="O51" i="43"/>
  <c r="N52" i="43"/>
  <c r="O52" i="43"/>
  <c r="N53" i="43"/>
  <c r="O53" i="43"/>
  <c r="N54" i="43"/>
  <c r="O54" i="43"/>
  <c r="N55" i="43"/>
  <c r="O55" i="43"/>
  <c r="N56" i="43"/>
  <c r="O56" i="43"/>
  <c r="N57" i="43"/>
  <c r="O57" i="43"/>
  <c r="N58" i="43"/>
  <c r="O58" i="43"/>
  <c r="N59" i="43"/>
  <c r="O59" i="43"/>
  <c r="N60" i="43"/>
  <c r="O60" i="43"/>
  <c r="N61" i="43"/>
  <c r="O61" i="43"/>
  <c r="N62" i="43"/>
  <c r="O62" i="43"/>
  <c r="N63" i="43"/>
  <c r="O63" i="43"/>
  <c r="N64" i="43"/>
  <c r="O64" i="43"/>
  <c r="N65" i="43"/>
  <c r="O65" i="43"/>
  <c r="N66" i="43"/>
  <c r="O66" i="43"/>
  <c r="N67" i="43"/>
  <c r="O67" i="43"/>
  <c r="N68" i="43"/>
  <c r="O68" i="43"/>
  <c r="N69" i="43"/>
  <c r="O69" i="43"/>
  <c r="N70" i="43"/>
  <c r="O70" i="43"/>
  <c r="N71" i="43"/>
  <c r="O71" i="43"/>
  <c r="N72" i="43"/>
  <c r="O72" i="43"/>
  <c r="N73" i="43"/>
  <c r="O73" i="43"/>
  <c r="N74" i="43"/>
  <c r="O74" i="43"/>
  <c r="N75" i="43"/>
  <c r="O75" i="43"/>
  <c r="N76" i="43"/>
  <c r="O76" i="43"/>
  <c r="N77" i="43"/>
  <c r="O77" i="43"/>
  <c r="N78" i="43"/>
  <c r="O78" i="43"/>
  <c r="N79" i="43"/>
  <c r="O79" i="43"/>
  <c r="N80" i="43"/>
  <c r="O80" i="43"/>
  <c r="N81" i="43"/>
  <c r="O81" i="43"/>
  <c r="N82" i="43"/>
  <c r="O82" i="43"/>
  <c r="N87" i="43"/>
  <c r="O87" i="43"/>
  <c r="N88" i="43"/>
  <c r="O88" i="43"/>
  <c r="N89" i="43"/>
  <c r="O89" i="43"/>
  <c r="N90" i="43"/>
  <c r="O90" i="43"/>
  <c r="N91" i="43"/>
  <c r="O91" i="43"/>
  <c r="N92" i="43"/>
  <c r="O92" i="43"/>
  <c r="N93" i="43"/>
  <c r="O93" i="43"/>
  <c r="N94" i="43"/>
  <c r="O94" i="43"/>
  <c r="N95" i="43"/>
  <c r="O95" i="43"/>
  <c r="N96" i="43"/>
  <c r="O96" i="43"/>
  <c r="N97" i="43"/>
  <c r="O97" i="43"/>
  <c r="N99" i="43"/>
  <c r="O99" i="43"/>
  <c r="N100" i="43"/>
  <c r="O100" i="43"/>
  <c r="N101" i="43"/>
  <c r="O101" i="43"/>
  <c r="N102" i="43"/>
  <c r="O102" i="43"/>
  <c r="N103" i="43"/>
  <c r="O103" i="43"/>
  <c r="N104" i="43"/>
  <c r="O104" i="43"/>
  <c r="N105" i="43"/>
  <c r="O105" i="43"/>
  <c r="N106" i="43"/>
  <c r="O106" i="43"/>
  <c r="N107" i="43"/>
  <c r="O107" i="43"/>
  <c r="N108" i="43"/>
  <c r="O108" i="43"/>
  <c r="N109" i="43"/>
  <c r="O109" i="43"/>
  <c r="N110" i="43"/>
  <c r="O110" i="43"/>
  <c r="O4" i="43"/>
  <c r="N4" i="43"/>
  <c r="M32" i="43"/>
  <c r="M33" i="43"/>
  <c r="M34" i="43"/>
  <c r="M35" i="43"/>
  <c r="M36" i="43"/>
  <c r="M37" i="43"/>
  <c r="M38" i="43"/>
  <c r="M39" i="43"/>
  <c r="M40" i="43"/>
  <c r="M41" i="43"/>
  <c r="M42" i="43"/>
  <c r="M43" i="43"/>
  <c r="M44" i="43"/>
  <c r="M45" i="43"/>
  <c r="M46" i="43"/>
  <c r="M47" i="43"/>
  <c r="M48" i="43"/>
  <c r="M49" i="43"/>
  <c r="M50" i="43"/>
  <c r="M51" i="43"/>
  <c r="M52" i="43"/>
  <c r="M53" i="43"/>
  <c r="M54" i="43"/>
  <c r="M55" i="43"/>
  <c r="M56" i="43"/>
  <c r="M57" i="43"/>
  <c r="M58" i="43"/>
  <c r="M59" i="43"/>
  <c r="M60" i="43"/>
  <c r="M61" i="43"/>
  <c r="M62" i="43"/>
  <c r="M63" i="43"/>
  <c r="M64" i="43"/>
  <c r="M65" i="43"/>
  <c r="M66" i="43"/>
  <c r="M67" i="43"/>
  <c r="M68" i="43"/>
  <c r="M69" i="43"/>
  <c r="M70" i="43"/>
  <c r="M71" i="43"/>
  <c r="M72" i="43"/>
  <c r="M73" i="43"/>
  <c r="M74" i="43"/>
  <c r="M75" i="43"/>
  <c r="M76" i="43"/>
  <c r="M77" i="43"/>
  <c r="M78" i="43"/>
  <c r="M79" i="43"/>
  <c r="M80" i="43"/>
  <c r="M81" i="43"/>
  <c r="M82" i="43"/>
  <c r="M87" i="43"/>
  <c r="M88" i="43"/>
  <c r="M89" i="43"/>
  <c r="M90" i="43"/>
  <c r="M91" i="43"/>
  <c r="M92" i="43"/>
  <c r="M93" i="43"/>
  <c r="M94" i="43"/>
  <c r="M95" i="43"/>
  <c r="M96" i="43"/>
  <c r="M97" i="43"/>
  <c r="M99" i="43"/>
  <c r="M100" i="43"/>
  <c r="M101" i="43"/>
  <c r="M102" i="43"/>
  <c r="M103" i="43"/>
  <c r="M104" i="43"/>
  <c r="M105" i="43"/>
  <c r="M106" i="43"/>
  <c r="M107" i="43"/>
  <c r="M108" i="43"/>
  <c r="M109" i="43"/>
  <c r="M110" i="43"/>
  <c r="M5" i="43"/>
  <c r="M6" i="43"/>
  <c r="M7" i="43"/>
  <c r="M8" i="43"/>
  <c r="M9" i="43"/>
  <c r="M10" i="43"/>
  <c r="M11" i="43"/>
  <c r="M12" i="43"/>
  <c r="M13" i="43"/>
  <c r="M14" i="43"/>
  <c r="M15" i="43"/>
  <c r="M16" i="43"/>
  <c r="M17" i="43"/>
  <c r="M18" i="43"/>
  <c r="M19" i="43"/>
  <c r="M20" i="43"/>
  <c r="M21" i="43"/>
  <c r="M22" i="43"/>
  <c r="M23" i="43"/>
  <c r="M24" i="43"/>
  <c r="M25" i="43"/>
  <c r="M26" i="43"/>
  <c r="M27" i="43"/>
  <c r="M28" i="43"/>
  <c r="M29" i="43"/>
  <c r="M30" i="43"/>
  <c r="M31" i="43"/>
  <c r="M4" i="43"/>
  <c r="AF86" i="43"/>
  <c r="AF85" i="43"/>
  <c r="X86" i="43"/>
  <c r="X85" i="43"/>
  <c r="K99" i="43"/>
  <c r="L99" i="43"/>
  <c r="K24" i="43"/>
  <c r="K41" i="43"/>
  <c r="K4" i="43"/>
  <c r="K43" i="43"/>
  <c r="K27" i="43"/>
  <c r="K97" i="43"/>
  <c r="L97" i="43"/>
  <c r="K69" i="43"/>
  <c r="K54" i="43"/>
  <c r="K50" i="43"/>
  <c r="K100" i="43"/>
  <c r="L100" i="43"/>
  <c r="K81" i="43"/>
  <c r="K35" i="43"/>
  <c r="K65" i="43"/>
  <c r="K5" i="43"/>
  <c r="K89" i="43"/>
  <c r="K55" i="43"/>
  <c r="K61" i="43"/>
  <c r="K95" i="43"/>
  <c r="K60" i="43"/>
  <c r="K39" i="43"/>
  <c r="K93" i="43"/>
  <c r="K74" i="43"/>
  <c r="K45" i="43"/>
  <c r="K51" i="43"/>
  <c r="K25" i="43"/>
  <c r="K6" i="43"/>
  <c r="K73" i="43"/>
  <c r="K30" i="43"/>
  <c r="K7" i="43"/>
  <c r="K57" i="43"/>
  <c r="K102" i="43"/>
  <c r="L102" i="43"/>
  <c r="K46" i="43"/>
  <c r="K62" i="43"/>
  <c r="K32" i="43"/>
  <c r="K37" i="43"/>
  <c r="K28" i="43"/>
  <c r="K75" i="43"/>
  <c r="K66" i="43"/>
  <c r="K8" i="43"/>
  <c r="K94" i="43"/>
  <c r="K9" i="43"/>
  <c r="K10" i="43"/>
  <c r="K11" i="43"/>
  <c r="K31" i="43"/>
  <c r="K38" i="43"/>
  <c r="K96" i="43"/>
  <c r="K26" i="43"/>
  <c r="K12" i="43"/>
  <c r="K80" i="43"/>
  <c r="K67" i="43"/>
  <c r="K52" i="43"/>
  <c r="K44" i="43"/>
  <c r="K91" i="43"/>
  <c r="K71" i="43"/>
  <c r="K40" i="43"/>
  <c r="K103" i="43"/>
  <c r="L103" i="43"/>
  <c r="K13" i="43"/>
  <c r="K104" i="43"/>
  <c r="L104" i="43"/>
  <c r="K82" i="43"/>
  <c r="K47" i="43"/>
  <c r="K53" i="43"/>
  <c r="K105" i="43"/>
  <c r="L105" i="43"/>
  <c r="K90" i="43"/>
  <c r="K14" i="43"/>
  <c r="K48" i="43"/>
  <c r="K15" i="43"/>
  <c r="K101" i="43"/>
  <c r="L101" i="43"/>
  <c r="K36" i="43"/>
  <c r="K63" i="43"/>
  <c r="K16" i="43"/>
  <c r="K77" i="43"/>
  <c r="K70" i="43"/>
  <c r="K58" i="43"/>
  <c r="K92" i="43"/>
  <c r="K17" i="43"/>
  <c r="K68" i="43"/>
  <c r="K87" i="43"/>
  <c r="K56" i="43"/>
  <c r="K106" i="43"/>
  <c r="L106" i="43"/>
  <c r="K107" i="43"/>
  <c r="L107" i="43"/>
  <c r="K18" i="43"/>
  <c r="K19" i="43"/>
  <c r="K20" i="43"/>
  <c r="K72" i="43"/>
  <c r="K49" i="43"/>
  <c r="K33" i="43"/>
  <c r="K29" i="43"/>
  <c r="K88" i="43"/>
  <c r="K42" i="43"/>
  <c r="K34" i="43"/>
  <c r="K21" i="43"/>
  <c r="K22" i="43"/>
  <c r="K23" i="43"/>
  <c r="K64" i="43"/>
  <c r="K108" i="43"/>
  <c r="L108" i="43"/>
  <c r="K79" i="43"/>
  <c r="K109" i="43"/>
  <c r="L109" i="43"/>
  <c r="K110" i="43"/>
  <c r="L110" i="43"/>
  <c r="K59" i="43"/>
  <c r="J52" i="43"/>
  <c r="AV4" i="43"/>
  <c r="AT99" i="43"/>
  <c r="AU99" i="43"/>
  <c r="AT24" i="43"/>
  <c r="AU24" i="43"/>
  <c r="AT41" i="43"/>
  <c r="AU41" i="43"/>
  <c r="AT18" i="43"/>
  <c r="AU18" i="43"/>
  <c r="AT33" i="43"/>
  <c r="AU33" i="43"/>
  <c r="AT21" i="43"/>
  <c r="AU21" i="43"/>
  <c r="AT4" i="43"/>
  <c r="AU4" i="43"/>
  <c r="AT43" i="43"/>
  <c r="AU43" i="43"/>
  <c r="AT27" i="43"/>
  <c r="AU27" i="43"/>
  <c r="AT97" i="43"/>
  <c r="AU97" i="43"/>
  <c r="AT69" i="43"/>
  <c r="AU69" i="43"/>
  <c r="AT54" i="43"/>
  <c r="AU54" i="43"/>
  <c r="AT50" i="43"/>
  <c r="AU50" i="43"/>
  <c r="AT100" i="43"/>
  <c r="AU100" i="43"/>
  <c r="AT49" i="43"/>
  <c r="AU49" i="43"/>
  <c r="AT86" i="43"/>
  <c r="AU86" i="43"/>
  <c r="AT34" i="43"/>
  <c r="AU34" i="43"/>
  <c r="AT81" i="43"/>
  <c r="AU81" i="43"/>
  <c r="AT79" i="43"/>
  <c r="AU79" i="43"/>
  <c r="AT35" i="43"/>
  <c r="AU35" i="43"/>
  <c r="AT65" i="43"/>
  <c r="AU65" i="43"/>
  <c r="AT5" i="43"/>
  <c r="AU5" i="43"/>
  <c r="AT89" i="43"/>
  <c r="AU89" i="43"/>
  <c r="AT55" i="43"/>
  <c r="AU55" i="43"/>
  <c r="AT61" i="43"/>
  <c r="AU61" i="43"/>
  <c r="AT95" i="43"/>
  <c r="AU95" i="43"/>
  <c r="AT60" i="43"/>
  <c r="AU60" i="43"/>
  <c r="AT39" i="43"/>
  <c r="AU39" i="43"/>
  <c r="AT93" i="43"/>
  <c r="AU93" i="43"/>
  <c r="AT74" i="43"/>
  <c r="AU74" i="43"/>
  <c r="AT45" i="43"/>
  <c r="AU45" i="43"/>
  <c r="AT51" i="43"/>
  <c r="AU51" i="43"/>
  <c r="AT25" i="43"/>
  <c r="AU25" i="43"/>
  <c r="AT72" i="43"/>
  <c r="AU72" i="43"/>
  <c r="AT6" i="43"/>
  <c r="AU6" i="43"/>
  <c r="AT73" i="43"/>
  <c r="AU73" i="43"/>
  <c r="AT42" i="43"/>
  <c r="AU42" i="43"/>
  <c r="AT30" i="43"/>
  <c r="AU30" i="43"/>
  <c r="AT7" i="43"/>
  <c r="AU7" i="43"/>
  <c r="AT64" i="43"/>
  <c r="AU64" i="43"/>
  <c r="AT57" i="43"/>
  <c r="AU57" i="43"/>
  <c r="AT102" i="43"/>
  <c r="AU102" i="43"/>
  <c r="AT46" i="43"/>
  <c r="AU46" i="43"/>
  <c r="AT62" i="43"/>
  <c r="AU62" i="43"/>
  <c r="AT32" i="43"/>
  <c r="AU32" i="43"/>
  <c r="AT37" i="43"/>
  <c r="AU37" i="43"/>
  <c r="AT28" i="43"/>
  <c r="AU28" i="43"/>
  <c r="AT75" i="43"/>
  <c r="AU75" i="43"/>
  <c r="AT19" i="43"/>
  <c r="AU19" i="43"/>
  <c r="AT66" i="43"/>
  <c r="AU66" i="43"/>
  <c r="AT8" i="43"/>
  <c r="AU8" i="43"/>
  <c r="AT94" i="43"/>
  <c r="AU94" i="43"/>
  <c r="AT29" i="43"/>
  <c r="AU29" i="43"/>
  <c r="AT9" i="43"/>
  <c r="AU9" i="43"/>
  <c r="AT20" i="43"/>
  <c r="AU20" i="43"/>
  <c r="AT10" i="43"/>
  <c r="AU10" i="43"/>
  <c r="AT11" i="43"/>
  <c r="AU11" i="43"/>
  <c r="AT22" i="43"/>
  <c r="AU22" i="43"/>
  <c r="AT31" i="43"/>
  <c r="AU31" i="43"/>
  <c r="AT88" i="43"/>
  <c r="AU88" i="43"/>
  <c r="AT38" i="43"/>
  <c r="AU38" i="43"/>
  <c r="AT96" i="43"/>
  <c r="AU96" i="43"/>
  <c r="AT26" i="43"/>
  <c r="AU26" i="43"/>
  <c r="AT76" i="43"/>
  <c r="AU76" i="43"/>
  <c r="AT23" i="43"/>
  <c r="AU23" i="43"/>
  <c r="AT12" i="43"/>
  <c r="AU12" i="43"/>
  <c r="AT80" i="43"/>
  <c r="AU80" i="43"/>
  <c r="AT67" i="43"/>
  <c r="AU67" i="43"/>
  <c r="AT52" i="43"/>
  <c r="AU52" i="43"/>
  <c r="AT44" i="43"/>
  <c r="AU44" i="43"/>
  <c r="AT91" i="43"/>
  <c r="AU91" i="43"/>
  <c r="AT85" i="43"/>
  <c r="AU85" i="43"/>
  <c r="AT71" i="43"/>
  <c r="AU71" i="43"/>
  <c r="AT40" i="43"/>
  <c r="AU40" i="43"/>
  <c r="AT103" i="43"/>
  <c r="AU103" i="43"/>
  <c r="AT13" i="43"/>
  <c r="AU13" i="43"/>
  <c r="AU104" i="43"/>
  <c r="AT82" i="43"/>
  <c r="AU82" i="43"/>
  <c r="AT47" i="43"/>
  <c r="AU47" i="43"/>
  <c r="AT53" i="43"/>
  <c r="AU53" i="43"/>
  <c r="AT105" i="43"/>
  <c r="AU105" i="43"/>
  <c r="AT90" i="43"/>
  <c r="AU90" i="43"/>
  <c r="AT14" i="43"/>
  <c r="AU14" i="43"/>
  <c r="AT48" i="43"/>
  <c r="AU48" i="43"/>
  <c r="AT15" i="43"/>
  <c r="AU15" i="43"/>
  <c r="AT101" i="43"/>
  <c r="AU101" i="43"/>
  <c r="AT36" i="43"/>
  <c r="AU36" i="43"/>
  <c r="AT63" i="43"/>
  <c r="AU63" i="43"/>
  <c r="AT16" i="43"/>
  <c r="AU16" i="43"/>
  <c r="AT77" i="43"/>
  <c r="AU77" i="43"/>
  <c r="AT70" i="43"/>
  <c r="AU70" i="43"/>
  <c r="AT58" i="43"/>
  <c r="AU58" i="43"/>
  <c r="AT92" i="43"/>
  <c r="AU92" i="43"/>
  <c r="AT17" i="43"/>
  <c r="AU17" i="43"/>
  <c r="AT68" i="43"/>
  <c r="AU68" i="43"/>
  <c r="AT87" i="43"/>
  <c r="AU87" i="43"/>
  <c r="AT78" i="43"/>
  <c r="AU78" i="43"/>
  <c r="AT56" i="43"/>
  <c r="AU56" i="43"/>
  <c r="AT106" i="43"/>
  <c r="AU106" i="43"/>
  <c r="AT108" i="43"/>
  <c r="AU108" i="43"/>
  <c r="AT107" i="43"/>
  <c r="AU107" i="43"/>
  <c r="AT109" i="43"/>
  <c r="AU109" i="43"/>
  <c r="AT110" i="43"/>
  <c r="AU110" i="43"/>
  <c r="AU59" i="43"/>
  <c r="AT59" i="43"/>
  <c r="AS90" i="43"/>
  <c r="AS14" i="43"/>
  <c r="AS48" i="43"/>
  <c r="AS15" i="43"/>
  <c r="AS101" i="43"/>
  <c r="AS36" i="43"/>
  <c r="AS63" i="43"/>
  <c r="AS16" i="43"/>
  <c r="AS77" i="43"/>
  <c r="AS70" i="43"/>
  <c r="AS58" i="43"/>
  <c r="AS92" i="43"/>
  <c r="AS17" i="43"/>
  <c r="AS68" i="43"/>
  <c r="AS87" i="43"/>
  <c r="AS56" i="43"/>
  <c r="AS106" i="43"/>
  <c r="AS108" i="43"/>
  <c r="AS107" i="43"/>
  <c r="AS109" i="43"/>
  <c r="AS110" i="43"/>
  <c r="AS64" i="43"/>
  <c r="AS57" i="43"/>
  <c r="AS102" i="43"/>
  <c r="AS46" i="43"/>
  <c r="AS62" i="43"/>
  <c r="AS32" i="43"/>
  <c r="AS37" i="43"/>
  <c r="AS28" i="43"/>
  <c r="AS75" i="43"/>
  <c r="AS19" i="43"/>
  <c r="AS66" i="43"/>
  <c r="AS8" i="43"/>
  <c r="AS94" i="43"/>
  <c r="AS29" i="43"/>
  <c r="AS9" i="43"/>
  <c r="AS20" i="43"/>
  <c r="AS10" i="43"/>
  <c r="AS11" i="43"/>
  <c r="AS22" i="43"/>
  <c r="AS31" i="43"/>
  <c r="AS88" i="43"/>
  <c r="AS38" i="43"/>
  <c r="AS96" i="43"/>
  <c r="AS26" i="43"/>
  <c r="AS76" i="43"/>
  <c r="AS23" i="43"/>
  <c r="AS12" i="43"/>
  <c r="AS80" i="43"/>
  <c r="AS67" i="43"/>
  <c r="AS52" i="43"/>
  <c r="AS44" i="43"/>
  <c r="AS91" i="43"/>
  <c r="AS85" i="43"/>
  <c r="AS71" i="43"/>
  <c r="AS40" i="43"/>
  <c r="AS103" i="43"/>
  <c r="AS13" i="43"/>
  <c r="AS82" i="43"/>
  <c r="AS47" i="43"/>
  <c r="AS53" i="43"/>
  <c r="AS105" i="43"/>
  <c r="AS86" i="43"/>
  <c r="AS34" i="43"/>
  <c r="AS81" i="43"/>
  <c r="AS79" i="43"/>
  <c r="AS35" i="43"/>
  <c r="AS65" i="43"/>
  <c r="AS5" i="43"/>
  <c r="AS89" i="43"/>
  <c r="AS55" i="43"/>
  <c r="AS61" i="43"/>
  <c r="AS95" i="43"/>
  <c r="AS60" i="43"/>
  <c r="AS39" i="43"/>
  <c r="AS93" i="43"/>
  <c r="AS74" i="43"/>
  <c r="AS45" i="43"/>
  <c r="AS51" i="43"/>
  <c r="AS25" i="43"/>
  <c r="AS72" i="43"/>
  <c r="AS6" i="43"/>
  <c r="AS73" i="43"/>
  <c r="AS42" i="43"/>
  <c r="AS30" i="43"/>
  <c r="AS7" i="43"/>
  <c r="AS99" i="43"/>
  <c r="AS24" i="43"/>
  <c r="AS41" i="43"/>
  <c r="AS18" i="43"/>
  <c r="AS33" i="43"/>
  <c r="AS21" i="43"/>
  <c r="AS4" i="43"/>
  <c r="AS43" i="43"/>
  <c r="AS27" i="43"/>
  <c r="AS97" i="43"/>
  <c r="AS69" i="43"/>
  <c r="AS54" i="43"/>
  <c r="AS50" i="43"/>
  <c r="AS100" i="43"/>
  <c r="AS49" i="43"/>
  <c r="AS59" i="43"/>
  <c r="AR12" i="43"/>
  <c r="G82" i="43"/>
  <c r="AQ75" i="43"/>
  <c r="AQ66" i="43"/>
  <c r="AQ9" i="43"/>
  <c r="AQ12" i="43"/>
  <c r="AQ36" i="43"/>
  <c r="AQ63" i="43"/>
  <c r="AQ16" i="43"/>
  <c r="AQ77" i="43"/>
  <c r="AQ70" i="43"/>
  <c r="AQ92" i="43"/>
  <c r="AQ17" i="43"/>
  <c r="AQ68" i="43"/>
  <c r="AQ87" i="43"/>
  <c r="AQ106" i="43"/>
  <c r="AQ108" i="43"/>
  <c r="AQ107" i="43"/>
  <c r="AQ109" i="43"/>
  <c r="AQ110" i="43"/>
  <c r="AP99" i="43"/>
  <c r="AP97" i="43"/>
  <c r="AP100" i="43"/>
  <c r="AP86" i="43"/>
  <c r="AP89" i="43"/>
  <c r="AP95" i="43"/>
  <c r="AP93" i="43"/>
  <c r="AP94" i="43"/>
  <c r="AP88" i="43"/>
  <c r="AP96" i="43"/>
  <c r="AP91" i="43"/>
  <c r="AP85" i="43"/>
  <c r="AP103" i="43"/>
  <c r="AP105" i="43"/>
  <c r="AP90" i="43"/>
  <c r="AP101" i="43"/>
  <c r="AP92" i="43"/>
  <c r="AP87" i="43"/>
  <c r="AP106" i="43"/>
  <c r="H42" i="46"/>
  <c r="H43" i="46"/>
  <c r="H44" i="46"/>
  <c r="H45" i="46"/>
  <c r="H41" i="46"/>
  <c r="AA109" i="43"/>
  <c r="AB109" i="43"/>
  <c r="AC109" i="43"/>
  <c r="AD109" i="43"/>
  <c r="AE109" i="43"/>
  <c r="AA110" i="43"/>
  <c r="AB110" i="43"/>
  <c r="AC110" i="43"/>
  <c r="AD110" i="43"/>
  <c r="AE110" i="43"/>
  <c r="AZ79" i="43" l="1"/>
  <c r="AX112" i="43"/>
  <c r="AX7" i="43"/>
  <c r="AE3" i="47"/>
  <c r="AZ76" i="43"/>
  <c r="AZ81" i="43"/>
  <c r="Y46" i="43"/>
  <c r="Y30" i="43"/>
  <c r="AG30" i="43" s="1"/>
  <c r="Y22" i="43"/>
  <c r="AG22" i="43" s="1"/>
  <c r="Y14" i="43"/>
  <c r="AG14" i="43" s="1"/>
  <c r="AG6" i="48"/>
  <c r="BH19" i="43"/>
  <c r="AG5" i="48"/>
  <c r="V5" i="48"/>
  <c r="BH4" i="43"/>
  <c r="V3" i="48"/>
  <c r="BH75" i="43"/>
  <c r="AG7" i="48"/>
  <c r="BH35" i="43"/>
  <c r="AG3" i="48"/>
  <c r="Y78" i="43"/>
  <c r="AG78" i="43" s="1"/>
  <c r="Y62" i="43"/>
  <c r="AG62" i="43" s="1"/>
  <c r="Y77" i="43"/>
  <c r="AG77" i="43" s="1"/>
  <c r="Y69" i="43"/>
  <c r="AG69" i="43" s="1"/>
  <c r="Y45" i="43"/>
  <c r="AG45" i="43" s="1"/>
  <c r="Y5" i="43"/>
  <c r="AG5" i="43" s="1"/>
  <c r="Y76" i="43"/>
  <c r="AG76" i="43" s="1"/>
  <c r="Y60" i="43"/>
  <c r="AG60" i="43" s="1"/>
  <c r="Y52" i="43"/>
  <c r="AG52" i="43" s="1"/>
  <c r="Y44" i="43"/>
  <c r="AG44" i="43" s="1"/>
  <c r="Y20" i="43"/>
  <c r="AG20" i="43" s="1"/>
  <c r="Y12" i="43"/>
  <c r="AG12" i="43" s="1"/>
  <c r="Y59" i="43"/>
  <c r="AG59" i="43" s="1"/>
  <c r="Y43" i="43"/>
  <c r="AG43" i="43" s="1"/>
  <c r="Y11" i="43"/>
  <c r="AG11" i="43" s="1"/>
  <c r="Y82" i="43"/>
  <c r="AG82" i="43" s="1"/>
  <c r="Y74" i="43"/>
  <c r="AG74" i="43" s="1"/>
  <c r="Y58" i="43"/>
  <c r="AG58" i="43" s="1"/>
  <c r="Y50" i="43"/>
  <c r="AG50" i="43" s="1"/>
  <c r="Y34" i="43"/>
  <c r="AG34" i="43" s="1"/>
  <c r="Y18" i="43"/>
  <c r="Y81" i="43"/>
  <c r="AG81" i="43" s="1"/>
  <c r="Y65" i="43"/>
  <c r="AG65" i="43" s="1"/>
  <c r="Y57" i="43"/>
  <c r="AG57" i="43" s="1"/>
  <c r="Y49" i="43"/>
  <c r="AG49" i="43" s="1"/>
  <c r="Y41" i="43"/>
  <c r="AG41" i="43" s="1"/>
  <c r="Y33" i="43"/>
  <c r="AG33" i="43" s="1"/>
  <c r="Y25" i="43"/>
  <c r="AG25" i="43" s="1"/>
  <c r="Y80" i="43"/>
  <c r="AG80" i="43" s="1"/>
  <c r="Y64" i="43"/>
  <c r="AG64" i="43" s="1"/>
  <c r="Y56" i="43"/>
  <c r="AG56" i="43" s="1"/>
  <c r="Y48" i="43"/>
  <c r="AG48" i="43" s="1"/>
  <c r="Y32" i="43"/>
  <c r="AG32" i="43" s="1"/>
  <c r="Y16" i="43"/>
  <c r="AG16" i="43" s="1"/>
  <c r="Y79" i="43"/>
  <c r="AG79" i="43" s="1"/>
  <c r="Y55" i="43"/>
  <c r="AG55" i="43" s="1"/>
  <c r="Y47" i="43"/>
  <c r="AG47" i="43" s="1"/>
  <c r="Y39" i="43"/>
  <c r="AG39" i="43" s="1"/>
  <c r="Y23" i="43"/>
  <c r="AG23" i="43" s="1"/>
  <c r="M38" i="47"/>
  <c r="AZ8" i="43" s="1"/>
  <c r="AX8" i="43"/>
  <c r="M14" i="47"/>
  <c r="AZ35" i="43" s="1"/>
  <c r="M29" i="47"/>
  <c r="AZ51" i="43" s="1"/>
  <c r="M5" i="47"/>
  <c r="AZ11" i="43" s="1"/>
  <c r="M28" i="47"/>
  <c r="AZ13" i="43" s="1"/>
  <c r="M15" i="47"/>
  <c r="AZ21" i="43" s="1"/>
  <c r="M41" i="47"/>
  <c r="AZ36" i="43" s="1"/>
  <c r="M6" i="47"/>
  <c r="AZ53" i="43" s="1"/>
  <c r="M18" i="47"/>
  <c r="AZ48" i="43" s="1"/>
  <c r="M40" i="47"/>
  <c r="AZ24" i="43" s="1"/>
  <c r="M26" i="47"/>
  <c r="AZ37" i="43" s="1"/>
  <c r="M35" i="47"/>
  <c r="AZ54" i="43" s="1"/>
  <c r="M30" i="47"/>
  <c r="AZ31" i="43" s="1"/>
  <c r="M42" i="47"/>
  <c r="AZ15" i="43" s="1"/>
  <c r="M24" i="47"/>
  <c r="AZ26" i="43" s="1"/>
  <c r="M10" i="47"/>
  <c r="AZ38" i="43" s="1"/>
  <c r="M31" i="47"/>
  <c r="AZ56" i="43" s="1"/>
  <c r="M4" i="47"/>
  <c r="AZ19" i="43" s="1"/>
  <c r="M9" i="47"/>
  <c r="AZ27" i="43" s="1"/>
  <c r="M20" i="47"/>
  <c r="AZ40" i="43" s="1"/>
  <c r="M36" i="47"/>
  <c r="AZ9" i="43" s="1"/>
  <c r="M27" i="47"/>
  <c r="AZ18" i="43" s="1"/>
  <c r="M23" i="47"/>
  <c r="AZ28" i="43" s="1"/>
  <c r="M16" i="47"/>
  <c r="AZ41" i="43" s="1"/>
  <c r="M22" i="47"/>
  <c r="AZ29" i="43" s="1"/>
  <c r="M25" i="47"/>
  <c r="AZ42" i="43" s="1"/>
  <c r="M19" i="47"/>
  <c r="AZ59" i="43" s="1"/>
  <c r="AE4" i="47"/>
  <c r="Y72" i="43"/>
  <c r="AG72" i="43" s="1"/>
  <c r="AE7" i="47"/>
  <c r="AE6" i="47"/>
  <c r="M8" i="47"/>
  <c r="M3" i="47"/>
  <c r="AE33" i="47"/>
  <c r="V5" i="47"/>
  <c r="M17" i="47"/>
  <c r="AZ4" i="43" s="1"/>
  <c r="AE5" i="47"/>
  <c r="AG18" i="43"/>
  <c r="AG46" i="43"/>
  <c r="H39" i="46"/>
  <c r="AB20" i="46"/>
  <c r="AB25" i="46"/>
  <c r="AB21" i="46"/>
  <c r="AD30" i="46"/>
  <c r="AC30" i="46"/>
  <c r="AB30" i="46"/>
  <c r="AB24" i="46"/>
  <c r="AB22" i="46"/>
  <c r="AB23" i="46"/>
  <c r="AB17" i="46"/>
  <c r="AB16" i="46"/>
  <c r="AB15" i="46"/>
  <c r="AB14" i="46"/>
  <c r="AB13" i="46"/>
  <c r="AD31" i="46"/>
  <c r="AC31" i="46"/>
  <c r="AB31" i="46"/>
  <c r="L43" i="46"/>
  <c r="AP108" i="43" s="1"/>
  <c r="L44" i="46"/>
  <c r="AP110" i="43" s="1"/>
  <c r="L45" i="46"/>
  <c r="L42" i="46"/>
  <c r="AP107" i="43" s="1"/>
  <c r="L41" i="46"/>
  <c r="AP109" i="43" s="1"/>
  <c r="AG5" i="47" l="1"/>
  <c r="AZ7" i="43"/>
  <c r="AG3" i="47"/>
  <c r="V3" i="47"/>
  <c r="AP102" i="43"/>
  <c r="AG7" i="47"/>
  <c r="AZ10" i="43"/>
  <c r="AG6" i="47"/>
  <c r="AG4" i="47"/>
  <c r="V4" i="47"/>
  <c r="AE30" i="46"/>
  <c r="L10" i="46"/>
  <c r="L33" i="46"/>
  <c r="L35" i="46"/>
  <c r="L30" i="46"/>
  <c r="L38" i="46"/>
  <c r="L20" i="46"/>
  <c r="L7" i="46"/>
  <c r="L13" i="46"/>
  <c r="L6" i="46"/>
  <c r="L16" i="46"/>
  <c r="AP4" i="43" s="1"/>
  <c r="L32" i="46"/>
  <c r="L37" i="46"/>
  <c r="L26" i="46"/>
  <c r="L21" i="46"/>
  <c r="L22" i="46"/>
  <c r="L31" i="46"/>
  <c r="L4" i="46"/>
  <c r="L8" i="46"/>
  <c r="L3" i="46"/>
  <c r="L18" i="46"/>
  <c r="L34" i="46"/>
  <c r="L24" i="46"/>
  <c r="L27" i="46"/>
  <c r="AP42" i="43" s="1"/>
  <c r="L28" i="46"/>
  <c r="L14" i="46"/>
  <c r="L12" i="46"/>
  <c r="L19" i="46"/>
  <c r="L11" i="46"/>
  <c r="L29" i="46"/>
  <c r="L17" i="46"/>
  <c r="L25" i="46"/>
  <c r="L23" i="46"/>
  <c r="L15" i="46"/>
  <c r="L9" i="46"/>
  <c r="L5" i="46"/>
  <c r="AP41" i="43" s="1"/>
  <c r="L36" i="46"/>
  <c r="H10" i="46"/>
  <c r="H33" i="46"/>
  <c r="H35" i="46"/>
  <c r="H30" i="46"/>
  <c r="H38" i="46"/>
  <c r="H20" i="46"/>
  <c r="H7" i="46"/>
  <c r="H13" i="46"/>
  <c r="H6" i="46"/>
  <c r="H16" i="46"/>
  <c r="H32" i="46"/>
  <c r="H37" i="46"/>
  <c r="H26" i="46"/>
  <c r="H21" i="46"/>
  <c r="H22" i="46"/>
  <c r="H31" i="46"/>
  <c r="H4" i="46"/>
  <c r="H8" i="46"/>
  <c r="H3" i="46"/>
  <c r="H18" i="46"/>
  <c r="H34" i="46"/>
  <c r="H24" i="46"/>
  <c r="H27" i="46"/>
  <c r="H28" i="46"/>
  <c r="H14" i="46"/>
  <c r="H12" i="46"/>
  <c r="H19" i="46"/>
  <c r="H11" i="46"/>
  <c r="H29" i="46"/>
  <c r="H17" i="46"/>
  <c r="H25" i="46"/>
  <c r="H23" i="46"/>
  <c r="H15" i="46"/>
  <c r="H9" i="46"/>
  <c r="H5" i="46"/>
  <c r="AQ99" i="43"/>
  <c r="AQ62" i="43"/>
  <c r="AQ18" i="43"/>
  <c r="AQ35" i="43"/>
  <c r="AQ31" i="43"/>
  <c r="AQ5" i="43"/>
  <c r="AQ89" i="43"/>
  <c r="AQ41" i="43"/>
  <c r="AQ72" i="43"/>
  <c r="AQ39" i="43"/>
  <c r="AQ24" i="43"/>
  <c r="AQ61" i="43"/>
  <c r="AQ23" i="43"/>
  <c r="AQ6" i="43"/>
  <c r="AQ25" i="43"/>
  <c r="H36" i="46"/>
  <c r="AB29" i="46"/>
  <c r="AB19" i="46"/>
  <c r="AB18" i="46"/>
  <c r="AB12" i="46"/>
  <c r="AB11" i="46"/>
  <c r="AB10" i="46"/>
  <c r="AB9" i="46"/>
  <c r="AB8" i="46"/>
  <c r="AB7" i="46"/>
  <c r="AB6" i="46"/>
  <c r="AB5" i="46"/>
  <c r="AB4" i="46"/>
  <c r="AB3" i="46"/>
  <c r="AC3" i="46"/>
  <c r="AD3" i="46"/>
  <c r="AE3" i="46" l="1"/>
  <c r="AQ65" i="43"/>
  <c r="AQ82" i="43"/>
  <c r="AQ14" i="43"/>
  <c r="AQ90" i="43"/>
  <c r="AQ102" i="43"/>
  <c r="AQ32" i="43"/>
  <c r="AQ10" i="43"/>
  <c r="AQ38" i="43"/>
  <c r="AQ47" i="43"/>
  <c r="AQ48" i="43"/>
  <c r="AQ26" i="43"/>
  <c r="AQ15" i="43"/>
  <c r="AQ86" i="43"/>
  <c r="AQ81" i="43"/>
  <c r="AQ46" i="43"/>
  <c r="AQ37" i="43"/>
  <c r="AQ105" i="43"/>
  <c r="AQ101" i="43"/>
  <c r="AQ45" i="43"/>
  <c r="AQ67" i="43"/>
  <c r="AQ71" i="43"/>
  <c r="AQ20" i="43"/>
  <c r="AQ88" i="43"/>
  <c r="AQ27" i="43"/>
  <c r="AQ97" i="43"/>
  <c r="AQ85" i="43"/>
  <c r="AQ4" i="43"/>
  <c r="AQ43" i="43"/>
  <c r="AQ73" i="43"/>
  <c r="AQ7" i="43"/>
  <c r="AQ28" i="43"/>
  <c r="AQ8" i="43"/>
  <c r="AQ19" i="43"/>
  <c r="AQ29" i="43"/>
  <c r="AQ44" i="43"/>
  <c r="AQ103" i="43"/>
  <c r="AQ93" i="43"/>
  <c r="AQ69" i="43"/>
  <c r="AQ74" i="43"/>
  <c r="AQ33" i="43"/>
  <c r="AQ21" i="43"/>
  <c r="AQ40" i="43"/>
  <c r="AQ100" i="43"/>
  <c r="AQ42" i="43"/>
  <c r="AQ64" i="43"/>
  <c r="AQ91" i="43"/>
  <c r="AQ13" i="43"/>
  <c r="AQ95" i="43"/>
  <c r="AQ30" i="43"/>
  <c r="AQ34" i="43"/>
  <c r="AQ79" i="43"/>
  <c r="M35" i="46"/>
  <c r="M13" i="46"/>
  <c r="AR68" i="43" s="1"/>
  <c r="M20" i="46"/>
  <c r="AR6" i="43" s="1"/>
  <c r="M32" i="46"/>
  <c r="M21" i="46"/>
  <c r="AR99" i="43" s="1"/>
  <c r="M34" i="46"/>
  <c r="M27" i="46"/>
  <c r="M8" i="46"/>
  <c r="AR18" i="43" s="1"/>
  <c r="M19" i="46"/>
  <c r="M14" i="46"/>
  <c r="M17" i="46"/>
  <c r="M9" i="46"/>
  <c r="M5" i="46"/>
  <c r="M10" i="46"/>
  <c r="M12" i="46"/>
  <c r="M26" i="46"/>
  <c r="AR51" i="43" s="1"/>
  <c r="M7" i="46"/>
  <c r="M15" i="46"/>
  <c r="M3" i="46"/>
  <c r="AR35" i="43" s="1"/>
  <c r="M37" i="46"/>
  <c r="AR74" i="43" s="1"/>
  <c r="M25" i="46"/>
  <c r="AR41" i="43" s="1"/>
  <c r="M4" i="46"/>
  <c r="AR48" i="43" s="1"/>
  <c r="M16" i="46"/>
  <c r="M31" i="46"/>
  <c r="M30" i="46"/>
  <c r="M29" i="46"/>
  <c r="AR73" i="43" s="1"/>
  <c r="M24" i="46"/>
  <c r="AR71" i="43" s="1"/>
  <c r="M22" i="46"/>
  <c r="M36" i="46"/>
  <c r="M11" i="46"/>
  <c r="M33" i="46"/>
  <c r="AR9" i="43" s="1"/>
  <c r="M23" i="46"/>
  <c r="AR61" i="43" s="1"/>
  <c r="M6" i="46"/>
  <c r="AR75" i="43" s="1"/>
  <c r="M18" i="46"/>
  <c r="AF3" i="46"/>
  <c r="AC4" i="46"/>
  <c r="AD4" i="46"/>
  <c r="AE4" i="46"/>
  <c r="AF4" i="46"/>
  <c r="AC5" i="46"/>
  <c r="AD5" i="46"/>
  <c r="AE5" i="46"/>
  <c r="AF5" i="46"/>
  <c r="AC6" i="46"/>
  <c r="AD6" i="46"/>
  <c r="AE6" i="46"/>
  <c r="AF6" i="46"/>
  <c r="AC7" i="46"/>
  <c r="AD7" i="46"/>
  <c r="AE7" i="46"/>
  <c r="AF7" i="46"/>
  <c r="A4" i="46"/>
  <c r="A5" i="46" s="1"/>
  <c r="A6" i="46" s="1"/>
  <c r="A7" i="46" s="1"/>
  <c r="A8" i="46" s="1"/>
  <c r="A9" i="46" s="1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R31" i="43" l="1"/>
  <c r="AR53" i="43"/>
  <c r="AR23" i="43"/>
  <c r="AR59" i="43"/>
  <c r="AR24" i="43"/>
  <c r="AR39" i="43"/>
  <c r="AR37" i="43"/>
  <c r="AR89" i="43"/>
  <c r="AR10" i="43"/>
  <c r="AR38" i="43"/>
  <c r="AR86" i="43"/>
  <c r="AR102" i="43"/>
  <c r="AR32" i="43"/>
  <c r="AR22" i="43"/>
  <c r="AR26" i="43"/>
  <c r="AR33" i="43"/>
  <c r="AR21" i="43"/>
  <c r="AR100" i="43"/>
  <c r="AR7" i="43"/>
  <c r="AR4" i="43"/>
  <c r="AR103" i="43"/>
  <c r="AR95" i="43"/>
  <c r="AR27" i="43"/>
  <c r="AR97" i="43"/>
  <c r="AR42" i="43"/>
  <c r="AR85" i="43"/>
  <c r="AR19" i="43"/>
  <c r="AR29" i="43"/>
  <c r="AR40" i="43"/>
  <c r="AR93" i="43"/>
  <c r="AR28" i="43"/>
  <c r="AR8" i="43"/>
  <c r="AR91" i="43"/>
  <c r="AR13" i="43"/>
  <c r="AR20" i="43"/>
  <c r="AR88" i="43"/>
  <c r="AR34" i="43"/>
  <c r="AR5" i="43"/>
  <c r="AR30" i="43"/>
  <c r="AG3" i="46"/>
  <c r="AR25" i="43"/>
  <c r="AG5" i="46"/>
  <c r="AG4" i="46"/>
  <c r="AG7" i="46"/>
  <c r="AG6" i="46"/>
  <c r="V4" i="46"/>
  <c r="V3" i="46"/>
  <c r="V5" i="41"/>
  <c r="V4" i="41"/>
  <c r="AF4" i="41"/>
  <c r="AF5" i="41"/>
  <c r="AF6" i="41"/>
  <c r="AF7" i="41"/>
  <c r="AF3" i="41"/>
  <c r="AB29" i="41"/>
  <c r="AB30" i="41"/>
  <c r="AB21" i="41"/>
  <c r="AB20" i="41"/>
  <c r="AB19" i="41"/>
  <c r="AB18" i="41"/>
  <c r="AB17" i="41"/>
  <c r="AB16" i="41"/>
  <c r="AB15" i="41"/>
  <c r="AB4" i="41"/>
  <c r="AB5" i="41"/>
  <c r="AB6" i="41"/>
  <c r="AB7" i="41"/>
  <c r="AB8" i="41"/>
  <c r="AB9" i="41"/>
  <c r="AB10" i="41"/>
  <c r="AB11" i="41"/>
  <c r="AB12" i="41"/>
  <c r="AB13" i="41"/>
  <c r="AB14" i="41"/>
  <c r="AB3" i="41"/>
  <c r="A4" i="41"/>
  <c r="A5" i="41" s="1"/>
  <c r="A6" i="41" s="1"/>
  <c r="A7" i="41" s="1"/>
  <c r="A8" i="41" s="1"/>
  <c r="A9" i="41" s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L36" i="41"/>
  <c r="L37" i="41"/>
  <c r="L38" i="41"/>
  <c r="L39" i="41"/>
  <c r="L20" i="41"/>
  <c r="M20" i="41" s="1"/>
  <c r="L31" i="41"/>
  <c r="M31" i="41" s="1"/>
  <c r="L11" i="41"/>
  <c r="M11" i="41" s="1"/>
  <c r="L17" i="41"/>
  <c r="M17" i="41" s="1"/>
  <c r="L15" i="41"/>
  <c r="M15" i="41" s="1"/>
  <c r="L4" i="41"/>
  <c r="M4" i="41" s="1"/>
  <c r="L25" i="41"/>
  <c r="M25" i="41" s="1"/>
  <c r="L19" i="41"/>
  <c r="M19" i="41" s="1"/>
  <c r="L21" i="41"/>
  <c r="M21" i="41" s="1"/>
  <c r="L18" i="41"/>
  <c r="M18" i="41" s="1"/>
  <c r="L3" i="41"/>
  <c r="M3" i="41" s="1"/>
  <c r="V3" i="41" s="1"/>
  <c r="L13" i="41"/>
  <c r="M13" i="41" s="1"/>
  <c r="L29" i="41"/>
  <c r="M29" i="41" s="1"/>
  <c r="L10" i="41"/>
  <c r="M10" i="41" s="1"/>
  <c r="L26" i="41"/>
  <c r="M26" i="41" s="1"/>
  <c r="L23" i="41"/>
  <c r="M23" i="41" s="1"/>
  <c r="L30" i="41"/>
  <c r="M30" i="41" s="1"/>
  <c r="L8" i="41"/>
  <c r="M8" i="41" s="1"/>
  <c r="L32" i="41"/>
  <c r="M32" i="41" s="1"/>
  <c r="L7" i="41"/>
  <c r="M7" i="41"/>
  <c r="L22" i="41"/>
  <c r="M22" i="41" s="1"/>
  <c r="L9" i="41"/>
  <c r="M9" i="41" s="1"/>
  <c r="L14" i="41"/>
  <c r="M14" i="41" s="1"/>
  <c r="L6" i="41"/>
  <c r="M6" i="41" s="1"/>
  <c r="L24" i="41"/>
  <c r="M24" i="41" s="1"/>
  <c r="L27" i="41"/>
  <c r="M27" i="41" s="1"/>
  <c r="L5" i="41"/>
  <c r="M5" i="41" s="1"/>
  <c r="L16" i="41"/>
  <c r="M16" i="41" s="1"/>
  <c r="L28" i="41"/>
  <c r="M28" i="41" s="1"/>
  <c r="L33" i="41"/>
  <c r="L34" i="41"/>
  <c r="L12" i="41"/>
  <c r="M12" i="41" s="1"/>
  <c r="G37" i="41"/>
  <c r="G38" i="41"/>
  <c r="G39" i="41"/>
  <c r="AH115" i="43" l="1"/>
  <c r="AI115" i="43"/>
  <c r="AJ115" i="43"/>
  <c r="AN83" i="43"/>
  <c r="AO83" i="43" s="1"/>
  <c r="AW83" i="43" s="1"/>
  <c r="BE83" i="43" s="1"/>
  <c r="BM83" i="43" s="1"/>
  <c r="AH83" i="43"/>
  <c r="AH72" i="43"/>
  <c r="AH77" i="43"/>
  <c r="AH66" i="43"/>
  <c r="AH67" i="43"/>
  <c r="AH68" i="43"/>
  <c r="AH69" i="43"/>
  <c r="AH59" i="43"/>
  <c r="AH60" i="43"/>
  <c r="AH62" i="43"/>
  <c r="AH63" i="43"/>
  <c r="AH64" i="43"/>
  <c r="AH65" i="43"/>
  <c r="AH54" i="43"/>
  <c r="AH55" i="43"/>
  <c r="AH56" i="43"/>
  <c r="AH57" i="43"/>
  <c r="AH58" i="43"/>
  <c r="AH46" i="43"/>
  <c r="AH39" i="43"/>
  <c r="AH47" i="43"/>
  <c r="AH48" i="43"/>
  <c r="AH41" i="43"/>
  <c r="AH49" i="43"/>
  <c r="AH43" i="43"/>
  <c r="AH50" i="43"/>
  <c r="AH44" i="43"/>
  <c r="AH52" i="43"/>
  <c r="AH45" i="43"/>
  <c r="AH32" i="43"/>
  <c r="AH25" i="43"/>
  <c r="AH33" i="43"/>
  <c r="AH34" i="43"/>
  <c r="AH29" i="43"/>
  <c r="AH30" i="43"/>
  <c r="AH5" i="43"/>
  <c r="AH21" i="43"/>
  <c r="AH14" i="43"/>
  <c r="AH22" i="43"/>
  <c r="AH23" i="43"/>
  <c r="AH16" i="43"/>
  <c r="AH10" i="43"/>
  <c r="AH20" i="43"/>
  <c r="AH9" i="43"/>
  <c r="AH17" i="43"/>
  <c r="AH18" i="43"/>
  <c r="AH12" i="43"/>
  <c r="AN8" i="43"/>
  <c r="AN81" i="43"/>
  <c r="AO81" i="43" s="1"/>
  <c r="AW81" i="43" s="1"/>
  <c r="BE81" i="43" s="1"/>
  <c r="AN24" i="43"/>
  <c r="AN35" i="43"/>
  <c r="AN40" i="43"/>
  <c r="AN71" i="43"/>
  <c r="AN61" i="43"/>
  <c r="AN79" i="43"/>
  <c r="AO79" i="43" s="1"/>
  <c r="AW79" i="43" s="1"/>
  <c r="BE79" i="43" s="1"/>
  <c r="BM79" i="43" s="1"/>
  <c r="AN7" i="43"/>
  <c r="AN27" i="43"/>
  <c r="AN42" i="43"/>
  <c r="AN75" i="43"/>
  <c r="AN28" i="43"/>
  <c r="AN51" i="43"/>
  <c r="AN76" i="43"/>
  <c r="AO76" i="43" s="1"/>
  <c r="AW76" i="43" s="1"/>
  <c r="AN11" i="43"/>
  <c r="AO11" i="43" s="1"/>
  <c r="AW11" i="43" s="1"/>
  <c r="AN31" i="43"/>
  <c r="AN78" i="43"/>
  <c r="AO78" i="43" s="1"/>
  <c r="AW78" i="43" s="1"/>
  <c r="BE78" i="43" s="1"/>
  <c r="BM78" i="43" s="1"/>
  <c r="AI42" i="43"/>
  <c r="AN13" i="43"/>
  <c r="AJ42" i="43"/>
  <c r="AN15" i="43"/>
  <c r="AN36" i="43"/>
  <c r="AN70" i="43"/>
  <c r="AJ36" i="43"/>
  <c r="AN73" i="43"/>
  <c r="AN19" i="43"/>
  <c r="AN37" i="43"/>
  <c r="AN82" i="43"/>
  <c r="AO82" i="43" s="1"/>
  <c r="AW82" i="43" s="1"/>
  <c r="AN38" i="43"/>
  <c r="AN26" i="43"/>
  <c r="AN74" i="43"/>
  <c r="AO74" i="43" s="1"/>
  <c r="AW74" i="43" s="1"/>
  <c r="BE74" i="43" s="1"/>
  <c r="BM74" i="43" s="1"/>
  <c r="AJ113" i="43"/>
  <c r="AI113" i="43"/>
  <c r="AH113" i="43"/>
  <c r="AJ114" i="43"/>
  <c r="AI114" i="43"/>
  <c r="AH114" i="43"/>
  <c r="AN72" i="43"/>
  <c r="AO72" i="43" s="1"/>
  <c r="AW72" i="43" s="1"/>
  <c r="AH111" i="43"/>
  <c r="AI111" i="43"/>
  <c r="AJ111" i="43"/>
  <c r="AH112" i="43"/>
  <c r="AI112" i="43"/>
  <c r="AJ112" i="43"/>
  <c r="AI102" i="43"/>
  <c r="AI104" i="43"/>
  <c r="AI105" i="43"/>
  <c r="AN4" i="43"/>
  <c r="AN5" i="43"/>
  <c r="AO5" i="43" s="1"/>
  <c r="AN9" i="43"/>
  <c r="AN17" i="43"/>
  <c r="AN21" i="43"/>
  <c r="AN25" i="43"/>
  <c r="AO25" i="43" s="1"/>
  <c r="AW25" i="43" s="1"/>
  <c r="BE25" i="43" s="1"/>
  <c r="AN29" i="43"/>
  <c r="AN33" i="43"/>
  <c r="AO33" i="43" s="1"/>
  <c r="AW33" i="43" s="1"/>
  <c r="BE33" i="43" s="1"/>
  <c r="AN41" i="43"/>
  <c r="AO41" i="43" s="1"/>
  <c r="AW41" i="43" s="1"/>
  <c r="AN45" i="43"/>
  <c r="AO45" i="43" s="1"/>
  <c r="AW45" i="43" s="1"/>
  <c r="BE45" i="43" s="1"/>
  <c r="BM45" i="43" s="1"/>
  <c r="AN49" i="43"/>
  <c r="AO49" i="43" s="1"/>
  <c r="AW49" i="43" s="1"/>
  <c r="AN57" i="43"/>
  <c r="AO57" i="43" s="1"/>
  <c r="AW57" i="43" s="1"/>
  <c r="BE57" i="43" s="1"/>
  <c r="BM57" i="43" s="1"/>
  <c r="AN65" i="43"/>
  <c r="AO65" i="43" s="1"/>
  <c r="AW65" i="43" s="1"/>
  <c r="AN69" i="43"/>
  <c r="AO69" i="43" s="1"/>
  <c r="AW69" i="43" s="1"/>
  <c r="AN77" i="43"/>
  <c r="AO77" i="43" s="1"/>
  <c r="AW77" i="43" s="1"/>
  <c r="S42" i="48" s="1"/>
  <c r="AN63" i="43"/>
  <c r="AN10" i="43"/>
  <c r="AN14" i="43"/>
  <c r="AO14" i="43" s="1"/>
  <c r="AW14" i="43" s="1"/>
  <c r="BE14" i="43" s="1"/>
  <c r="BM14" i="43" s="1"/>
  <c r="AN18" i="43"/>
  <c r="AO18" i="43" s="1"/>
  <c r="AW18" i="43" s="1"/>
  <c r="AN22" i="43"/>
  <c r="AO22" i="43" s="1"/>
  <c r="AW22" i="43" s="1"/>
  <c r="BE22" i="43" s="1"/>
  <c r="AN30" i="43"/>
  <c r="AO30" i="43" s="1"/>
  <c r="AW30" i="43" s="1"/>
  <c r="BE30" i="43" s="1"/>
  <c r="AN34" i="43"/>
  <c r="AO34" i="43" s="1"/>
  <c r="AW34" i="43" s="1"/>
  <c r="AN46" i="43"/>
  <c r="AO46" i="43" s="1"/>
  <c r="AW46" i="43" s="1"/>
  <c r="AN50" i="43"/>
  <c r="AO50" i="43" s="1"/>
  <c r="AW50" i="43" s="1"/>
  <c r="BE50" i="43" s="1"/>
  <c r="BM50" i="43" s="1"/>
  <c r="AN54" i="43"/>
  <c r="AN58" i="43"/>
  <c r="AO58" i="43" s="1"/>
  <c r="AW58" i="43" s="1"/>
  <c r="BE58" i="43" s="1"/>
  <c r="BM58" i="43" s="1"/>
  <c r="AN62" i="43"/>
  <c r="AO62" i="43" s="1"/>
  <c r="AW62" i="43" s="1"/>
  <c r="AN66" i="43"/>
  <c r="AN55" i="43"/>
  <c r="AO55" i="43" s="1"/>
  <c r="AW55" i="43" s="1"/>
  <c r="BE55" i="43" s="1"/>
  <c r="BM55" i="43" s="1"/>
  <c r="AN59" i="43"/>
  <c r="AO59" i="43" s="1"/>
  <c r="AW59" i="43" s="1"/>
  <c r="S4" i="48" s="1"/>
  <c r="AN67" i="43"/>
  <c r="AN23" i="43"/>
  <c r="AO23" i="43" s="1"/>
  <c r="AW23" i="43" s="1"/>
  <c r="BE23" i="43" s="1"/>
  <c r="AN39" i="43"/>
  <c r="AO39" i="43" s="1"/>
  <c r="AW39" i="43" s="1"/>
  <c r="BE39" i="43" s="1"/>
  <c r="BM39" i="43" s="1"/>
  <c r="AN43" i="43"/>
  <c r="AO43" i="43" s="1"/>
  <c r="AW43" i="43" s="1"/>
  <c r="AN47" i="43"/>
  <c r="AO47" i="43" s="1"/>
  <c r="AW47" i="43" s="1"/>
  <c r="AN12" i="43"/>
  <c r="AO12" i="43" s="1"/>
  <c r="AW12" i="43" s="1"/>
  <c r="BE12" i="43" s="1"/>
  <c r="AN16" i="43"/>
  <c r="AO16" i="43" s="1"/>
  <c r="AW16" i="43" s="1"/>
  <c r="AN20" i="43"/>
  <c r="AO20" i="43" s="1"/>
  <c r="AW20" i="43" s="1"/>
  <c r="AN32" i="43"/>
  <c r="AO32" i="43" s="1"/>
  <c r="AW32" i="43" s="1"/>
  <c r="BE32" i="43" s="1"/>
  <c r="AN44" i="43"/>
  <c r="AO44" i="43" s="1"/>
  <c r="AW44" i="43" s="1"/>
  <c r="AN48" i="43"/>
  <c r="AO48" i="43" s="1"/>
  <c r="AW48" i="43" s="1"/>
  <c r="AN52" i="43"/>
  <c r="AO52" i="43" s="1"/>
  <c r="AW52" i="43" s="1"/>
  <c r="AN56" i="43"/>
  <c r="AO56" i="43" s="1"/>
  <c r="AW56" i="43" s="1"/>
  <c r="AN60" i="43"/>
  <c r="AO60" i="43" s="1"/>
  <c r="AW60" i="43" s="1"/>
  <c r="AN64" i="43"/>
  <c r="AO64" i="43" s="1"/>
  <c r="AW64" i="43" s="1"/>
  <c r="BE64" i="43" s="1"/>
  <c r="BM64" i="43" s="1"/>
  <c r="AN68" i="43"/>
  <c r="AN80" i="43"/>
  <c r="AO80" i="43" s="1"/>
  <c r="AW80" i="43" s="1"/>
  <c r="AH85" i="43"/>
  <c r="AL90" i="43"/>
  <c r="AJ58" i="43"/>
  <c r="AJ16" i="43"/>
  <c r="AH92" i="43"/>
  <c r="AJ77" i="43"/>
  <c r="AI92" i="43"/>
  <c r="AJ92" i="43"/>
  <c r="AN85" i="43"/>
  <c r="AI58" i="43"/>
  <c r="AJ41" i="43"/>
  <c r="AK90" i="43"/>
  <c r="AK41" i="43"/>
  <c r="AJ90" i="43"/>
  <c r="AI64" i="43"/>
  <c r="AJ14" i="43"/>
  <c r="AJ64" i="43"/>
  <c r="AJ48" i="43"/>
  <c r="AJ15" i="43"/>
  <c r="AI78" i="43"/>
  <c r="AI21" i="43"/>
  <c r="AJ78" i="43"/>
  <c r="AJ21" i="43"/>
  <c r="AJ105" i="43"/>
  <c r="AL41" i="43"/>
  <c r="AM41" i="43"/>
  <c r="AM90" i="43"/>
  <c r="AI41" i="43"/>
  <c r="AN86" i="43"/>
  <c r="AH107" i="43"/>
  <c r="AJ19" i="43"/>
  <c r="AI49" i="43"/>
  <c r="AJ34" i="43"/>
  <c r="AI23" i="43"/>
  <c r="AH79" i="43"/>
  <c r="AJ110" i="43"/>
  <c r="AI107" i="43"/>
  <c r="AJ49" i="43"/>
  <c r="AJ23" i="43"/>
  <c r="AI79" i="43"/>
  <c r="AJ107" i="43"/>
  <c r="AI20" i="43"/>
  <c r="AJ79" i="43"/>
  <c r="AI19" i="43"/>
  <c r="AJ20" i="43"/>
  <c r="AI33" i="43"/>
  <c r="AH109" i="43"/>
  <c r="AI18" i="43"/>
  <c r="AJ33" i="43"/>
  <c r="AI109" i="43"/>
  <c r="AI110" i="43"/>
  <c r="AJ18" i="43"/>
  <c r="AI72" i="43"/>
  <c r="AI22" i="43"/>
  <c r="AH108" i="43"/>
  <c r="AJ109" i="43"/>
  <c r="AJ29" i="43"/>
  <c r="AJ108" i="43"/>
  <c r="AJ72" i="43"/>
  <c r="AI29" i="43"/>
  <c r="AJ22" i="43"/>
  <c r="AI108" i="43"/>
  <c r="AH110" i="43"/>
  <c r="AI34" i="43"/>
  <c r="AJ17" i="43"/>
  <c r="AI68" i="43"/>
  <c r="AJ68" i="43"/>
  <c r="AI56" i="43"/>
  <c r="AJ56" i="43"/>
  <c r="AH106" i="43"/>
  <c r="AI17" i="43"/>
  <c r="AJ106" i="43"/>
  <c r="AJ71" i="43"/>
  <c r="AJ40" i="43"/>
  <c r="AJ70" i="43"/>
  <c r="AJ104" i="43"/>
  <c r="AJ13" i="43"/>
  <c r="AJ82" i="43"/>
  <c r="AJ47" i="43"/>
  <c r="AJ53" i="43"/>
  <c r="AJ63" i="43"/>
  <c r="AM72" i="43"/>
  <c r="AK24" i="43"/>
  <c r="AI24" i="43"/>
  <c r="AL24" i="43"/>
  <c r="AJ24" i="43"/>
  <c r="AM24" i="43"/>
  <c r="AK104" i="43"/>
  <c r="AL73" i="43"/>
  <c r="AK73" i="43"/>
  <c r="AL72" i="43"/>
  <c r="AM104" i="43"/>
  <c r="AK72" i="43"/>
  <c r="AL55" i="43"/>
  <c r="AM73" i="43"/>
  <c r="AJ73" i="43"/>
  <c r="AK55" i="43"/>
  <c r="AI55" i="43"/>
  <c r="AJ55" i="43"/>
  <c r="AH104" i="43"/>
  <c r="AI73" i="43"/>
  <c r="AL104" i="43"/>
  <c r="AM55" i="43"/>
  <c r="AJ25" i="43"/>
  <c r="AK40" i="43"/>
  <c r="AK18" i="43"/>
  <c r="AL91" i="43"/>
  <c r="AM103" i="43"/>
  <c r="AK85" i="43"/>
  <c r="AM18" i="43"/>
  <c r="AM40" i="43"/>
  <c r="AI40" i="43"/>
  <c r="AJ5" i="43"/>
  <c r="AK91" i="43"/>
  <c r="AM85" i="43"/>
  <c r="AI85" i="43"/>
  <c r="AL25" i="43"/>
  <c r="AM91" i="43"/>
  <c r="AH91" i="43"/>
  <c r="AI91" i="43"/>
  <c r="AJ85" i="43"/>
  <c r="AJ91" i="43"/>
  <c r="AK25" i="43"/>
  <c r="AL103" i="43"/>
  <c r="AL5" i="43"/>
  <c r="AM5" i="43"/>
  <c r="AL40" i="43"/>
  <c r="AL18" i="43"/>
  <c r="AM25" i="43"/>
  <c r="AI5" i="43"/>
  <c r="AI25" i="43"/>
  <c r="AK103" i="43"/>
  <c r="AK5" i="43"/>
  <c r="AL85" i="43"/>
  <c r="AI89" i="43"/>
  <c r="AI80" i="43"/>
  <c r="AJ60" i="43"/>
  <c r="AJ4" i="43"/>
  <c r="AK80" i="43"/>
  <c r="AK49" i="43"/>
  <c r="AL105" i="43"/>
  <c r="AL52" i="43"/>
  <c r="AM60" i="43"/>
  <c r="AM82" i="43"/>
  <c r="AM67" i="43"/>
  <c r="AH4" i="43"/>
  <c r="AI12" i="43"/>
  <c r="AI51" i="43"/>
  <c r="AJ28" i="43"/>
  <c r="AK12" i="43"/>
  <c r="AK51" i="43"/>
  <c r="AK69" i="43"/>
  <c r="AL82" i="43"/>
  <c r="AL67" i="43"/>
  <c r="AL35" i="43"/>
  <c r="AM49" i="43"/>
  <c r="AM80" i="43"/>
  <c r="AI35" i="43"/>
  <c r="AI11" i="43"/>
  <c r="AI45" i="43"/>
  <c r="AJ44" i="43"/>
  <c r="AJ30" i="43"/>
  <c r="AJ89" i="43"/>
  <c r="AK11" i="43"/>
  <c r="AK45" i="43"/>
  <c r="AK27" i="43"/>
  <c r="AL80" i="43"/>
  <c r="AL49" i="43"/>
  <c r="AM69" i="43"/>
  <c r="AM89" i="43"/>
  <c r="AM12" i="43"/>
  <c r="AM51" i="43"/>
  <c r="AH89" i="43"/>
  <c r="AJ52" i="43"/>
  <c r="AK87" i="43"/>
  <c r="AK19" i="43"/>
  <c r="AK60" i="43"/>
  <c r="AL12" i="43"/>
  <c r="AL51" i="43"/>
  <c r="AL69" i="43"/>
  <c r="AM27" i="43"/>
  <c r="AM11" i="43"/>
  <c r="AM45" i="43"/>
  <c r="AI69" i="43"/>
  <c r="AI28" i="43"/>
  <c r="AJ67" i="43"/>
  <c r="AJ35" i="43"/>
  <c r="AK17" i="43"/>
  <c r="AK28" i="43"/>
  <c r="AL11" i="43"/>
  <c r="AL45" i="43"/>
  <c r="AL27" i="43"/>
  <c r="AM4" i="43"/>
  <c r="AM35" i="43"/>
  <c r="AM19" i="43"/>
  <c r="AI27" i="43"/>
  <c r="AI44" i="43"/>
  <c r="AI30" i="43"/>
  <c r="AJ80" i="43"/>
  <c r="AK44" i="43"/>
  <c r="AK30" i="43"/>
  <c r="AK89" i="43"/>
  <c r="AL19" i="43"/>
  <c r="AL60" i="43"/>
  <c r="AL4" i="43"/>
  <c r="AM87" i="43"/>
  <c r="AM28" i="43"/>
  <c r="AH80" i="43"/>
  <c r="AI60" i="43"/>
  <c r="AI4" i="43"/>
  <c r="AI52" i="43"/>
  <c r="AJ12" i="43"/>
  <c r="AJ51" i="43"/>
  <c r="AJ69" i="43"/>
  <c r="AK105" i="43"/>
  <c r="AK52" i="43"/>
  <c r="AL28" i="43"/>
  <c r="AM44" i="43"/>
  <c r="AM30" i="43"/>
  <c r="AI82" i="43"/>
  <c r="AI67" i="43"/>
  <c r="AJ11" i="43"/>
  <c r="AJ45" i="43"/>
  <c r="AJ27" i="43"/>
  <c r="AK82" i="43"/>
  <c r="AK67" i="43"/>
  <c r="AK35" i="43"/>
  <c r="AL44" i="43"/>
  <c r="AL30" i="43"/>
  <c r="AL89" i="43"/>
  <c r="AM105" i="43"/>
  <c r="AM52" i="43"/>
  <c r="AB31" i="41"/>
  <c r="V5" i="46"/>
  <c r="AM61" i="43"/>
  <c r="AM64" i="43"/>
  <c r="AM36" i="43"/>
  <c r="AM16" i="43"/>
  <c r="AM23" i="43"/>
  <c r="AM29" i="43"/>
  <c r="AM57" i="43"/>
  <c r="AM56" i="43"/>
  <c r="AM96" i="43"/>
  <c r="AM66" i="43"/>
  <c r="AM94" i="43"/>
  <c r="AM78" i="43"/>
  <c r="AM15" i="43"/>
  <c r="AM71" i="43"/>
  <c r="AM38" i="43"/>
  <c r="AM42" i="43"/>
  <c r="AM13" i="43"/>
  <c r="AM26" i="43"/>
  <c r="AM48" i="43"/>
  <c r="AM88" i="43"/>
  <c r="AM75" i="43"/>
  <c r="AM68" i="43"/>
  <c r="AM14" i="43"/>
  <c r="AM31" i="43"/>
  <c r="AM6" i="43"/>
  <c r="AM8" i="43"/>
  <c r="AM22" i="43"/>
  <c r="AM37" i="43"/>
  <c r="AM92" i="43"/>
  <c r="AM32" i="43"/>
  <c r="AM7" i="43"/>
  <c r="AM58" i="43"/>
  <c r="AM53" i="43"/>
  <c r="AM10" i="43"/>
  <c r="AM62" i="43"/>
  <c r="AM76" i="43"/>
  <c r="AM70" i="43"/>
  <c r="AM47" i="43"/>
  <c r="AM20" i="43"/>
  <c r="AM46" i="43"/>
  <c r="AM63" i="43"/>
  <c r="AM106" i="43"/>
  <c r="AM77" i="43"/>
  <c r="AM9" i="43"/>
  <c r="AM102" i="43"/>
  <c r="AM74" i="43"/>
  <c r="AM93" i="43"/>
  <c r="AM39" i="43"/>
  <c r="AM95" i="43"/>
  <c r="AM21" i="43"/>
  <c r="AM65" i="43"/>
  <c r="AM79" i="43"/>
  <c r="AM81" i="43"/>
  <c r="AM54" i="43"/>
  <c r="AM97" i="43"/>
  <c r="AM43" i="43"/>
  <c r="AM59" i="43"/>
  <c r="AM34" i="43"/>
  <c r="AM33" i="43"/>
  <c r="AM86" i="43"/>
  <c r="AM100" i="43"/>
  <c r="AM50" i="43"/>
  <c r="AM99" i="43"/>
  <c r="AL31" i="43"/>
  <c r="AL14" i="43"/>
  <c r="AL100" i="43"/>
  <c r="AL48" i="43"/>
  <c r="AL88" i="43"/>
  <c r="AL75" i="43"/>
  <c r="AL54" i="43"/>
  <c r="AL22" i="43"/>
  <c r="AL37" i="43"/>
  <c r="AL97" i="43"/>
  <c r="AL92" i="43"/>
  <c r="AL32" i="43"/>
  <c r="AL65" i="43"/>
  <c r="AL6" i="43"/>
  <c r="AL58" i="43"/>
  <c r="AL53" i="43"/>
  <c r="AL10" i="43"/>
  <c r="AL62" i="43"/>
  <c r="AL43" i="43"/>
  <c r="AL70" i="43"/>
  <c r="AL47" i="43"/>
  <c r="AL20" i="43"/>
  <c r="AL46" i="43"/>
  <c r="AL79" i="43"/>
  <c r="AL77" i="43"/>
  <c r="AL9" i="43"/>
  <c r="AL102" i="43"/>
  <c r="AL74" i="43"/>
  <c r="AL81" i="43"/>
  <c r="AL21" i="43"/>
  <c r="AL16" i="43"/>
  <c r="AL23" i="43"/>
  <c r="AL29" i="43"/>
  <c r="AL57" i="43"/>
  <c r="AL93" i="43"/>
  <c r="AL34" i="43"/>
  <c r="AL33" i="43"/>
  <c r="AL63" i="43"/>
  <c r="AL13" i="43"/>
  <c r="AL76" i="43"/>
  <c r="AL94" i="43"/>
  <c r="AL64" i="43"/>
  <c r="AL39" i="43"/>
  <c r="AL86" i="43"/>
  <c r="AL68" i="43"/>
  <c r="AL36" i="43"/>
  <c r="AL26" i="43"/>
  <c r="AL8" i="43"/>
  <c r="AL7" i="43"/>
  <c r="AL96" i="43"/>
  <c r="AL66" i="43"/>
  <c r="AL95" i="43"/>
  <c r="AK31" i="43"/>
  <c r="AL15" i="43"/>
  <c r="AL71" i="43"/>
  <c r="AL38" i="43"/>
  <c r="AL42" i="43"/>
  <c r="AL61" i="43"/>
  <c r="AL50" i="43"/>
  <c r="AL99" i="43"/>
  <c r="AJ7" i="43"/>
  <c r="AK6" i="43"/>
  <c r="AK68" i="43"/>
  <c r="AK14" i="43"/>
  <c r="AL59" i="43"/>
  <c r="AK48" i="43"/>
  <c r="AK88" i="43"/>
  <c r="AK75" i="43"/>
  <c r="AK54" i="43"/>
  <c r="AK22" i="43"/>
  <c r="AK37" i="43"/>
  <c r="AK97" i="43"/>
  <c r="AK92" i="43"/>
  <c r="AK32" i="43"/>
  <c r="AK65" i="43"/>
  <c r="AK58" i="43"/>
  <c r="AK53" i="43"/>
  <c r="AK10" i="43"/>
  <c r="AK62" i="43"/>
  <c r="AK43" i="43"/>
  <c r="AK70" i="43"/>
  <c r="AK47" i="43"/>
  <c r="AK20" i="43"/>
  <c r="AK46" i="43"/>
  <c r="AK79" i="43"/>
  <c r="AK77" i="43"/>
  <c r="AK9" i="43"/>
  <c r="AK102" i="43"/>
  <c r="AK74" i="43"/>
  <c r="AK81" i="43"/>
  <c r="AK21" i="43"/>
  <c r="AK16" i="43"/>
  <c r="AK23" i="43"/>
  <c r="AK29" i="43"/>
  <c r="AK57" i="43"/>
  <c r="AK93" i="43"/>
  <c r="AK34" i="43"/>
  <c r="AK33" i="43"/>
  <c r="AK63" i="43"/>
  <c r="AK13" i="43"/>
  <c r="AK76" i="43"/>
  <c r="AK94" i="43"/>
  <c r="AK64" i="43"/>
  <c r="AK39" i="43"/>
  <c r="AK86" i="43"/>
  <c r="AK36" i="43"/>
  <c r="AK26" i="43"/>
  <c r="AK8" i="43"/>
  <c r="AK7" i="43"/>
  <c r="AK56" i="43"/>
  <c r="AK101" i="43"/>
  <c r="AK96" i="43"/>
  <c r="AK66" i="43"/>
  <c r="AK95" i="43"/>
  <c r="AK100" i="43"/>
  <c r="AK78" i="43"/>
  <c r="AK15" i="43"/>
  <c r="AK71" i="43"/>
  <c r="AK38" i="43"/>
  <c r="AK42" i="43"/>
  <c r="AK61" i="43"/>
  <c r="AK50" i="43"/>
  <c r="AK99" i="43"/>
  <c r="AK59" i="43"/>
  <c r="AJ96" i="43"/>
  <c r="AJ66" i="43"/>
  <c r="AJ95" i="43"/>
  <c r="AJ100" i="43"/>
  <c r="AJ50" i="43"/>
  <c r="AJ75" i="43"/>
  <c r="AJ54" i="43"/>
  <c r="AJ31" i="43"/>
  <c r="AJ6" i="43"/>
  <c r="AJ37" i="43"/>
  <c r="AJ97" i="43"/>
  <c r="AJ32" i="43"/>
  <c r="AJ65" i="43"/>
  <c r="AJ61" i="43"/>
  <c r="AJ10" i="43"/>
  <c r="AJ62" i="43"/>
  <c r="AJ43" i="43"/>
  <c r="AJ46" i="43"/>
  <c r="AJ9" i="43"/>
  <c r="AJ102" i="43"/>
  <c r="AJ74" i="43"/>
  <c r="AJ81" i="43"/>
  <c r="AJ38" i="43"/>
  <c r="AJ57" i="43"/>
  <c r="AJ93" i="43"/>
  <c r="AJ76" i="43"/>
  <c r="AJ94" i="43"/>
  <c r="AJ39" i="43"/>
  <c r="AJ86" i="43"/>
  <c r="AJ26" i="43"/>
  <c r="AJ8" i="43"/>
  <c r="AJ59" i="43"/>
  <c r="AJ99" i="43"/>
  <c r="AI36" i="43"/>
  <c r="AI26" i="43"/>
  <c r="AI8" i="43"/>
  <c r="AI7" i="43"/>
  <c r="AI66" i="43"/>
  <c r="AI15" i="43"/>
  <c r="AI71" i="43"/>
  <c r="AI38" i="43"/>
  <c r="AI48" i="43"/>
  <c r="AI75" i="43"/>
  <c r="AI96" i="43"/>
  <c r="AI14" i="43"/>
  <c r="AI31" i="43"/>
  <c r="AI6" i="43"/>
  <c r="AI37" i="43"/>
  <c r="AI32" i="43"/>
  <c r="AI53" i="43"/>
  <c r="AI10" i="43"/>
  <c r="AI62" i="43"/>
  <c r="AI70" i="43"/>
  <c r="AI47" i="43"/>
  <c r="AI46" i="43"/>
  <c r="AI77" i="43"/>
  <c r="AI9" i="43"/>
  <c r="AI74" i="43"/>
  <c r="AI16" i="43"/>
  <c r="AI57" i="43"/>
  <c r="AI93" i="43"/>
  <c r="AI63" i="43"/>
  <c r="AI13" i="43"/>
  <c r="AI76" i="43"/>
  <c r="AI94" i="43"/>
  <c r="AI39" i="43"/>
  <c r="AI86" i="43"/>
  <c r="AI95" i="43"/>
  <c r="AI100" i="43"/>
  <c r="AI61" i="43"/>
  <c r="AI50" i="43"/>
  <c r="AI54" i="43"/>
  <c r="AI97" i="43"/>
  <c r="AI65" i="43"/>
  <c r="AI43" i="43"/>
  <c r="AI81" i="43"/>
  <c r="AI59" i="43"/>
  <c r="AI99" i="43"/>
  <c r="AH86" i="43"/>
  <c r="AH95" i="43"/>
  <c r="AH100" i="43"/>
  <c r="AH97" i="43"/>
  <c r="AH96" i="43"/>
  <c r="AH102" i="43"/>
  <c r="AH93" i="43"/>
  <c r="AH94" i="43"/>
  <c r="AH99" i="43"/>
  <c r="AW5" i="43" l="1"/>
  <c r="BE5" i="43" s="1"/>
  <c r="BE20" i="43"/>
  <c r="BE11" i="43"/>
  <c r="S9" i="48"/>
  <c r="S5" i="47"/>
  <c r="U5" i="47" s="1"/>
  <c r="BE34" i="43"/>
  <c r="S27" i="48"/>
  <c r="BE46" i="43"/>
  <c r="BM46" i="43" s="1"/>
  <c r="S35" i="48"/>
  <c r="U35" i="48" s="1"/>
  <c r="BE60" i="43"/>
  <c r="BM60" i="43" s="1"/>
  <c r="S33" i="48"/>
  <c r="U33" i="48" s="1"/>
  <c r="S32" i="47"/>
  <c r="U32" i="47" s="1"/>
  <c r="BE16" i="43"/>
  <c r="BM16" i="43" s="1"/>
  <c r="BE65" i="43"/>
  <c r="BM65" i="43" s="1"/>
  <c r="S41" i="48"/>
  <c r="S44" i="47"/>
  <c r="U44" i="47" s="1"/>
  <c r="S8" i="48"/>
  <c r="U8" i="48" s="1"/>
  <c r="BE47" i="43"/>
  <c r="BM47" i="43" s="1"/>
  <c r="S39" i="47"/>
  <c r="U39" i="47" s="1"/>
  <c r="S23" i="48"/>
  <c r="U23" i="48" s="1"/>
  <c r="S32" i="48"/>
  <c r="U32" i="48" s="1"/>
  <c r="BE49" i="43"/>
  <c r="BM49" i="43" s="1"/>
  <c r="BE69" i="43"/>
  <c r="BM69" i="43" s="1"/>
  <c r="S34" i="47"/>
  <c r="U34" i="47" s="1"/>
  <c r="S39" i="48"/>
  <c r="U39" i="48" s="1"/>
  <c r="BE76" i="43"/>
  <c r="BM76" i="43" s="1"/>
  <c r="S40" i="48"/>
  <c r="U40" i="48" s="1"/>
  <c r="BE82" i="43"/>
  <c r="BE52" i="43"/>
  <c r="BM52" i="43" s="1"/>
  <c r="S43" i="47"/>
  <c r="U43" i="47" s="1"/>
  <c r="BE43" i="43"/>
  <c r="BM43" i="43" s="1"/>
  <c r="S37" i="48"/>
  <c r="U37" i="48" s="1"/>
  <c r="BE44" i="43"/>
  <c r="BM44" i="43" s="1"/>
  <c r="U4" i="48"/>
  <c r="U42" i="48"/>
  <c r="U43" i="48"/>
  <c r="BE80" i="43"/>
  <c r="S19" i="47"/>
  <c r="U19" i="47" s="1"/>
  <c r="BE59" i="43"/>
  <c r="BM59" i="43" s="1"/>
  <c r="S31" i="47"/>
  <c r="U31" i="47" s="1"/>
  <c r="BE56" i="43"/>
  <c r="BM56" i="43" s="1"/>
  <c r="S11" i="47"/>
  <c r="U11" i="47" s="1"/>
  <c r="BE62" i="43"/>
  <c r="BM62" i="43" s="1"/>
  <c r="S27" i="47"/>
  <c r="U27" i="47" s="1"/>
  <c r="BE18" i="43"/>
  <c r="BM18" i="43" s="1"/>
  <c r="S18" i="47"/>
  <c r="U18" i="47" s="1"/>
  <c r="BE48" i="43"/>
  <c r="BM48" i="43" s="1"/>
  <c r="S16" i="47"/>
  <c r="BE41" i="43"/>
  <c r="BM41" i="43" s="1"/>
  <c r="S50" i="47"/>
  <c r="BE77" i="43"/>
  <c r="BM77" i="43" s="1"/>
  <c r="S13" i="47"/>
  <c r="U13" i="47" s="1"/>
  <c r="BE72" i="43"/>
  <c r="BM72" i="43" s="1"/>
  <c r="U46" i="47"/>
  <c r="AE13" i="43"/>
  <c r="AD13" i="43"/>
  <c r="AC13" i="43"/>
  <c r="AA13" i="43"/>
  <c r="W13" i="43"/>
  <c r="V13" i="43"/>
  <c r="U13" i="43"/>
  <c r="S13" i="43"/>
  <c r="AG7" i="41"/>
  <c r="AE7" i="41"/>
  <c r="AD7" i="41"/>
  <c r="AC7" i="41"/>
  <c r="AG6" i="41"/>
  <c r="AE6" i="41"/>
  <c r="AD6" i="41"/>
  <c r="AC6" i="41"/>
  <c r="AG5" i="41"/>
  <c r="AE5" i="41"/>
  <c r="AD5" i="41"/>
  <c r="AC5" i="41"/>
  <c r="AG4" i="41"/>
  <c r="AE4" i="41"/>
  <c r="AD4" i="41"/>
  <c r="AC4" i="41"/>
  <c r="AG3" i="41"/>
  <c r="AE3" i="41"/>
  <c r="AD3" i="41"/>
  <c r="AC3" i="41"/>
  <c r="U30" i="41"/>
  <c r="U33" i="41"/>
  <c r="U34" i="41"/>
  <c r="U41" i="48" l="1"/>
  <c r="U9" i="48"/>
  <c r="U27" i="48"/>
  <c r="U16" i="47"/>
  <c r="AA90" i="43" l="1"/>
  <c r="AC90" i="43"/>
  <c r="L47" i="39"/>
  <c r="H46" i="39"/>
  <c r="L46" i="39"/>
  <c r="M46" i="39" s="1"/>
  <c r="L56" i="39"/>
  <c r="U47" i="39" l="1"/>
  <c r="AA82" i="43"/>
  <c r="AB82" i="43"/>
  <c r="AC82" i="43"/>
  <c r="AD82" i="43"/>
  <c r="AE82" i="43"/>
  <c r="AA47" i="43"/>
  <c r="AB47" i="43"/>
  <c r="AC47" i="43"/>
  <c r="AD47" i="43"/>
  <c r="AE47" i="43"/>
  <c r="AA53" i="43"/>
  <c r="AC53" i="43"/>
  <c r="AD53" i="43"/>
  <c r="AE53" i="43"/>
  <c r="AC105" i="43"/>
  <c r="AD105" i="43"/>
  <c r="AE105" i="43"/>
  <c r="AD90" i="43"/>
  <c r="AE90" i="43"/>
  <c r="AA14" i="43"/>
  <c r="AB14" i="43"/>
  <c r="AC14" i="43"/>
  <c r="AD14" i="43"/>
  <c r="AE14" i="43"/>
  <c r="AA48" i="43"/>
  <c r="AB48" i="43"/>
  <c r="AC48" i="43"/>
  <c r="AD48" i="43"/>
  <c r="AE48" i="43"/>
  <c r="AA15" i="43"/>
  <c r="AC15" i="43"/>
  <c r="AD15" i="43"/>
  <c r="AE15" i="43"/>
  <c r="AD101" i="43"/>
  <c r="AE101" i="43"/>
  <c r="AA36" i="43"/>
  <c r="AC36" i="43"/>
  <c r="AD36" i="43"/>
  <c r="AE36" i="43"/>
  <c r="AA63" i="43"/>
  <c r="AC63" i="43"/>
  <c r="AD63" i="43"/>
  <c r="AE63" i="43"/>
  <c r="AA16" i="43"/>
  <c r="AB16" i="43"/>
  <c r="AC16" i="43"/>
  <c r="AD16" i="43"/>
  <c r="AE16" i="43"/>
  <c r="AB77" i="43"/>
  <c r="AC77" i="43"/>
  <c r="AD77" i="43"/>
  <c r="AE77" i="43"/>
  <c r="AA70" i="43"/>
  <c r="AC70" i="43"/>
  <c r="AD70" i="43"/>
  <c r="AE70" i="43"/>
  <c r="AB58" i="43"/>
  <c r="AC58" i="43"/>
  <c r="AD58" i="43"/>
  <c r="AE58" i="43"/>
  <c r="AA92" i="43"/>
  <c r="AB92" i="43"/>
  <c r="AC92" i="43"/>
  <c r="AD92" i="43"/>
  <c r="AE92" i="43"/>
  <c r="AA68" i="43"/>
  <c r="AC68" i="43"/>
  <c r="AD68" i="43"/>
  <c r="AE68" i="43"/>
  <c r="AC87" i="43"/>
  <c r="AD87" i="43"/>
  <c r="AE87" i="43"/>
  <c r="AB78" i="43"/>
  <c r="AC78" i="43"/>
  <c r="AD78" i="43"/>
  <c r="AE78" i="43"/>
  <c r="AA56" i="43"/>
  <c r="AC56" i="43"/>
  <c r="AD56" i="43"/>
  <c r="AE56" i="43"/>
  <c r="AA106" i="43"/>
  <c r="AB106" i="43"/>
  <c r="AC106" i="43"/>
  <c r="AD106" i="43"/>
  <c r="AE106" i="43"/>
  <c r="AA107" i="43"/>
  <c r="AB107" i="43"/>
  <c r="AC107" i="43"/>
  <c r="AD107" i="43"/>
  <c r="AE107" i="43"/>
  <c r="U68" i="43"/>
  <c r="V68" i="43"/>
  <c r="W68" i="43"/>
  <c r="T87" i="43"/>
  <c r="U87" i="43"/>
  <c r="V87" i="43"/>
  <c r="W87" i="43"/>
  <c r="X87" i="43"/>
  <c r="Y87" i="43"/>
  <c r="T78" i="43"/>
  <c r="U78" i="43"/>
  <c r="V78" i="43"/>
  <c r="W78" i="43"/>
  <c r="S56" i="43"/>
  <c r="T56" i="43"/>
  <c r="U56" i="43"/>
  <c r="V56" i="43"/>
  <c r="W56" i="43"/>
  <c r="AC99" i="43"/>
  <c r="AD99" i="43"/>
  <c r="AE99" i="43"/>
  <c r="AC24" i="43"/>
  <c r="AD24" i="43"/>
  <c r="AE24" i="43"/>
  <c r="AC41" i="43"/>
  <c r="AD41" i="43"/>
  <c r="AE41" i="43"/>
  <c r="AC18" i="43"/>
  <c r="AD18" i="43"/>
  <c r="AE18" i="43"/>
  <c r="AC33" i="43"/>
  <c r="AD33" i="43"/>
  <c r="AE33" i="43"/>
  <c r="AC21" i="43"/>
  <c r="AD21" i="43"/>
  <c r="AE21" i="43"/>
  <c r="AC4" i="43"/>
  <c r="AD4" i="43"/>
  <c r="AE4" i="43"/>
  <c r="AC43" i="43"/>
  <c r="AD43" i="43"/>
  <c r="AE43" i="43"/>
  <c r="AC27" i="43"/>
  <c r="AD27" i="43"/>
  <c r="AE27" i="43"/>
  <c r="AC97" i="43"/>
  <c r="AD97" i="43"/>
  <c r="AE97" i="43"/>
  <c r="AC69" i="43"/>
  <c r="AD69" i="43"/>
  <c r="AE69" i="43"/>
  <c r="AC54" i="43"/>
  <c r="AD54" i="43"/>
  <c r="AE54" i="43"/>
  <c r="AC50" i="43"/>
  <c r="AD50" i="43"/>
  <c r="AE50" i="43"/>
  <c r="AC100" i="43"/>
  <c r="AD100" i="43"/>
  <c r="AE100" i="43"/>
  <c r="AC49" i="43"/>
  <c r="AD49" i="43"/>
  <c r="AE49" i="43"/>
  <c r="AC86" i="43"/>
  <c r="AD86" i="43"/>
  <c r="AE86" i="43"/>
  <c r="AC34" i="43"/>
  <c r="AD34" i="43"/>
  <c r="AE34" i="43"/>
  <c r="AC81" i="43"/>
  <c r="AD81" i="43"/>
  <c r="AE81" i="43"/>
  <c r="AC79" i="43"/>
  <c r="AD79" i="43"/>
  <c r="AE79" i="43"/>
  <c r="AC35" i="43"/>
  <c r="AD35" i="43"/>
  <c r="AE35" i="43"/>
  <c r="AC65" i="43"/>
  <c r="AD65" i="43"/>
  <c r="AE65" i="43"/>
  <c r="AC5" i="43"/>
  <c r="AD5" i="43"/>
  <c r="AE5" i="43"/>
  <c r="AC89" i="43"/>
  <c r="AD89" i="43"/>
  <c r="AE89" i="43"/>
  <c r="AC55" i="43"/>
  <c r="AD55" i="43"/>
  <c r="AE55" i="43"/>
  <c r="AC61" i="43"/>
  <c r="AD61" i="43"/>
  <c r="AE61" i="43"/>
  <c r="AC95" i="43"/>
  <c r="AD95" i="43"/>
  <c r="AE95" i="43"/>
  <c r="AC60" i="43"/>
  <c r="AD60" i="43"/>
  <c r="AE60" i="43"/>
  <c r="AC39" i="43"/>
  <c r="AD39" i="43"/>
  <c r="AE39" i="43"/>
  <c r="AC93" i="43"/>
  <c r="AD93" i="43"/>
  <c r="AE93" i="43"/>
  <c r="AC74" i="43"/>
  <c r="AD74" i="43"/>
  <c r="AE74" i="43"/>
  <c r="AC45" i="43"/>
  <c r="AD45" i="43"/>
  <c r="AE45" i="43"/>
  <c r="AC51" i="43"/>
  <c r="AD51" i="43"/>
  <c r="AE51" i="43"/>
  <c r="AC25" i="43"/>
  <c r="AD25" i="43"/>
  <c r="AE25" i="43"/>
  <c r="AC72" i="43"/>
  <c r="AD72" i="43"/>
  <c r="AE72" i="43"/>
  <c r="AC6" i="43"/>
  <c r="AD6" i="43"/>
  <c r="AE6" i="43"/>
  <c r="AC73" i="43"/>
  <c r="AD73" i="43"/>
  <c r="AE73" i="43"/>
  <c r="AC42" i="43"/>
  <c r="AD42" i="43"/>
  <c r="AE42" i="43"/>
  <c r="AC30" i="43"/>
  <c r="AD30" i="43"/>
  <c r="AE30" i="43"/>
  <c r="AC7" i="43"/>
  <c r="AD7" i="43"/>
  <c r="AE7" i="43"/>
  <c r="AC64" i="43"/>
  <c r="AD64" i="43"/>
  <c r="AE64" i="43"/>
  <c r="AC57" i="43"/>
  <c r="AD57" i="43"/>
  <c r="AE57" i="43"/>
  <c r="AC102" i="43"/>
  <c r="AD102" i="43"/>
  <c r="AE102" i="43"/>
  <c r="AC46" i="43"/>
  <c r="AD46" i="43"/>
  <c r="AE46" i="43"/>
  <c r="AC62" i="43"/>
  <c r="AD62" i="43"/>
  <c r="AE62" i="43"/>
  <c r="AC32" i="43"/>
  <c r="AD32" i="43"/>
  <c r="AE32" i="43"/>
  <c r="AC37" i="43"/>
  <c r="AD37" i="43"/>
  <c r="AE37" i="43"/>
  <c r="AC28" i="43"/>
  <c r="AD28" i="43"/>
  <c r="AE28" i="43"/>
  <c r="AC75" i="43"/>
  <c r="AD75" i="43"/>
  <c r="AE75" i="43"/>
  <c r="AC19" i="43"/>
  <c r="AD19" i="43"/>
  <c r="AE19" i="43"/>
  <c r="AC66" i="43"/>
  <c r="AD66" i="43"/>
  <c r="AE66" i="43"/>
  <c r="AC8" i="43"/>
  <c r="AD8" i="43"/>
  <c r="AE8" i="43"/>
  <c r="AC94" i="43"/>
  <c r="AD94" i="43"/>
  <c r="AE94" i="43"/>
  <c r="AC29" i="43"/>
  <c r="AD29" i="43"/>
  <c r="AE29" i="43"/>
  <c r="AC9" i="43"/>
  <c r="AD9" i="43"/>
  <c r="AE9" i="43"/>
  <c r="AC20" i="43"/>
  <c r="AD20" i="43"/>
  <c r="AE20" i="43"/>
  <c r="AC10" i="43"/>
  <c r="AD10" i="43"/>
  <c r="AE10" i="43"/>
  <c r="AC11" i="43"/>
  <c r="AD11" i="43"/>
  <c r="AE11" i="43"/>
  <c r="AC22" i="43"/>
  <c r="AD22" i="43"/>
  <c r="AE22" i="43"/>
  <c r="AC31" i="43"/>
  <c r="AD31" i="43"/>
  <c r="AE31" i="43"/>
  <c r="AC88" i="43"/>
  <c r="AD88" i="43"/>
  <c r="AE88" i="43"/>
  <c r="AC38" i="43"/>
  <c r="AD38" i="43"/>
  <c r="AE38" i="43"/>
  <c r="AC96" i="43"/>
  <c r="AD96" i="43"/>
  <c r="AE96" i="43"/>
  <c r="AC26" i="43"/>
  <c r="AD26" i="43"/>
  <c r="AE26" i="43"/>
  <c r="AC76" i="43"/>
  <c r="AD76" i="43"/>
  <c r="AE76" i="43"/>
  <c r="AC23" i="43"/>
  <c r="AD23" i="43"/>
  <c r="AE23" i="43"/>
  <c r="AC12" i="43"/>
  <c r="AD12" i="43"/>
  <c r="AE12" i="43"/>
  <c r="AC80" i="43"/>
  <c r="AD80" i="43"/>
  <c r="AE80" i="43"/>
  <c r="AC67" i="43"/>
  <c r="AD67" i="43"/>
  <c r="AE67" i="43"/>
  <c r="AC52" i="43"/>
  <c r="AD52" i="43"/>
  <c r="AE52" i="43"/>
  <c r="AC44" i="43"/>
  <c r="AD44" i="43"/>
  <c r="AE44" i="43"/>
  <c r="AC91" i="43"/>
  <c r="AD91" i="43"/>
  <c r="AE91" i="43"/>
  <c r="AC85" i="43"/>
  <c r="AD85" i="43"/>
  <c r="AE85" i="43"/>
  <c r="AC71" i="43"/>
  <c r="AD71" i="43"/>
  <c r="AE71" i="43"/>
  <c r="AC40" i="43"/>
  <c r="AD40" i="43"/>
  <c r="AE40" i="43"/>
  <c r="AC103" i="43"/>
  <c r="AD103" i="43"/>
  <c r="AE103" i="43"/>
  <c r="AE59" i="43"/>
  <c r="AD59" i="43"/>
  <c r="AC59" i="43"/>
  <c r="AB99" i="43"/>
  <c r="AB43" i="43"/>
  <c r="AB97" i="43"/>
  <c r="AB86" i="43"/>
  <c r="AB81" i="43"/>
  <c r="AB65" i="43"/>
  <c r="AB95" i="43"/>
  <c r="AB39" i="43"/>
  <c r="AB93" i="43"/>
  <c r="AB7" i="43"/>
  <c r="AB64" i="43"/>
  <c r="AB57" i="43"/>
  <c r="AB102" i="43"/>
  <c r="AB46" i="43"/>
  <c r="AB62" i="43"/>
  <c r="AB32" i="43"/>
  <c r="AB22" i="43"/>
  <c r="AB88" i="43"/>
  <c r="AB23" i="43"/>
  <c r="AA99" i="43"/>
  <c r="AA24" i="43"/>
  <c r="AA41" i="43"/>
  <c r="AA18" i="43"/>
  <c r="AA33" i="43"/>
  <c r="AA21" i="43"/>
  <c r="AA4" i="43"/>
  <c r="AA43" i="43"/>
  <c r="AA27" i="43"/>
  <c r="AA97" i="43"/>
  <c r="AA69" i="43"/>
  <c r="AA54" i="43"/>
  <c r="AA50" i="43"/>
  <c r="AA100" i="43"/>
  <c r="AA49" i="43"/>
  <c r="AA86" i="43"/>
  <c r="AA34" i="43"/>
  <c r="AA81" i="43"/>
  <c r="AA79" i="43"/>
  <c r="AA35" i="43"/>
  <c r="AA65" i="43"/>
  <c r="AA5" i="43"/>
  <c r="AA89" i="43"/>
  <c r="AA55" i="43"/>
  <c r="AA61" i="43"/>
  <c r="AA95" i="43"/>
  <c r="AA60" i="43"/>
  <c r="AA39" i="43"/>
  <c r="AA93" i="43"/>
  <c r="AA74" i="43"/>
  <c r="AA45" i="43"/>
  <c r="AA51" i="43"/>
  <c r="AA25" i="43"/>
  <c r="AA72" i="43"/>
  <c r="AA6" i="43"/>
  <c r="AA73" i="43"/>
  <c r="AA42" i="43"/>
  <c r="AA30" i="43"/>
  <c r="AA7" i="43"/>
  <c r="AA64" i="43"/>
  <c r="AA57" i="43"/>
  <c r="AA102" i="43"/>
  <c r="AA46" i="43"/>
  <c r="AA62" i="43"/>
  <c r="AA32" i="43"/>
  <c r="AA37" i="43"/>
  <c r="AA28" i="43"/>
  <c r="AA75" i="43"/>
  <c r="AA19" i="43"/>
  <c r="AA66" i="43"/>
  <c r="AA8" i="43"/>
  <c r="AA94" i="43"/>
  <c r="AA29" i="43"/>
  <c r="AA9" i="43"/>
  <c r="AA20" i="43"/>
  <c r="AA10" i="43"/>
  <c r="AA11" i="43"/>
  <c r="AA22" i="43"/>
  <c r="AA31" i="43"/>
  <c r="AA88" i="43"/>
  <c r="AA38" i="43"/>
  <c r="AA96" i="43"/>
  <c r="AA26" i="43"/>
  <c r="AA23" i="43"/>
  <c r="AA12" i="43"/>
  <c r="AA80" i="43"/>
  <c r="AA67" i="43"/>
  <c r="AA52" i="43"/>
  <c r="AA44" i="43"/>
  <c r="AA91" i="43"/>
  <c r="AA85" i="43"/>
  <c r="AA71" i="43"/>
  <c r="AA40" i="43"/>
  <c r="AA103" i="43"/>
  <c r="AA59" i="43"/>
  <c r="Z99" i="43"/>
  <c r="Z86" i="43"/>
  <c r="U54" i="43"/>
  <c r="U50" i="43"/>
  <c r="U100" i="43"/>
  <c r="U49" i="43"/>
  <c r="U86" i="43"/>
  <c r="U34" i="43"/>
  <c r="U81" i="43"/>
  <c r="U79" i="43"/>
  <c r="U35" i="43"/>
  <c r="U65" i="43"/>
  <c r="U5" i="43"/>
  <c r="U89" i="43"/>
  <c r="U55" i="43"/>
  <c r="U61" i="43"/>
  <c r="U95" i="43"/>
  <c r="U60" i="43"/>
  <c r="U39" i="43"/>
  <c r="U93" i="43"/>
  <c r="U74" i="43"/>
  <c r="U45" i="43"/>
  <c r="U51" i="43"/>
  <c r="U25" i="43"/>
  <c r="U72" i="43"/>
  <c r="U6" i="43"/>
  <c r="U73" i="43"/>
  <c r="U42" i="43"/>
  <c r="U30" i="43"/>
  <c r="U7" i="43"/>
  <c r="U64" i="43"/>
  <c r="U57" i="43"/>
  <c r="U102" i="43"/>
  <c r="U46" i="43"/>
  <c r="U62" i="43"/>
  <c r="U32" i="43"/>
  <c r="U37" i="43"/>
  <c r="U28" i="43"/>
  <c r="U75" i="43"/>
  <c r="U19" i="43"/>
  <c r="U66" i="43"/>
  <c r="U8" i="43"/>
  <c r="U94" i="43"/>
  <c r="U29" i="43"/>
  <c r="U9" i="43"/>
  <c r="U20" i="43"/>
  <c r="U10" i="43"/>
  <c r="U11" i="43"/>
  <c r="U22" i="43"/>
  <c r="U31" i="43"/>
  <c r="U88" i="43"/>
  <c r="U38" i="43"/>
  <c r="U96" i="43"/>
  <c r="U26" i="43"/>
  <c r="U76" i="43"/>
  <c r="U23" i="43"/>
  <c r="U12" i="43"/>
  <c r="U80" i="43"/>
  <c r="U67" i="43"/>
  <c r="U52" i="43"/>
  <c r="U44" i="43"/>
  <c r="U91" i="43"/>
  <c r="U85" i="43"/>
  <c r="U71" i="43"/>
  <c r="U40" i="43"/>
  <c r="U103" i="43"/>
  <c r="U82" i="43"/>
  <c r="U99" i="43"/>
  <c r="U24" i="43"/>
  <c r="U41" i="43"/>
  <c r="U18" i="43"/>
  <c r="U33" i="43"/>
  <c r="U21" i="43"/>
  <c r="U4" i="43"/>
  <c r="U43" i="43"/>
  <c r="U27" i="43"/>
  <c r="U97" i="43"/>
  <c r="U69" i="43"/>
  <c r="U59" i="43"/>
  <c r="A5" i="43" l="1"/>
  <c r="A6" i="43" s="1"/>
  <c r="A7" i="43" s="1"/>
  <c r="A8" i="43" s="1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42" i="43" s="1"/>
  <c r="A43" i="43" s="1"/>
  <c r="A44" i="43" s="1"/>
  <c r="A45" i="43" s="1"/>
  <c r="A46" i="43" s="1"/>
  <c r="A47" i="43" s="1"/>
  <c r="A48" i="43" s="1"/>
  <c r="A49" i="43" s="1"/>
  <c r="A50" i="43" s="1"/>
  <c r="A51" i="43" s="1"/>
  <c r="A52" i="43" s="1"/>
  <c r="A53" i="43" s="1"/>
  <c r="A54" i="43" s="1"/>
  <c r="A55" i="43" s="1"/>
  <c r="A56" i="43" s="1"/>
  <c r="A57" i="43" s="1"/>
  <c r="A58" i="43" s="1"/>
  <c r="A59" i="43" s="1"/>
  <c r="A60" i="43" s="1"/>
  <c r="A61" i="43" s="1"/>
  <c r="A62" i="43" s="1"/>
  <c r="A63" i="43" s="1"/>
  <c r="A64" i="43" s="1"/>
  <c r="A65" i="43" s="1"/>
  <c r="A66" i="43" s="1"/>
  <c r="A67" i="43" s="1"/>
  <c r="A68" i="43" s="1"/>
  <c r="A69" i="43" s="1"/>
  <c r="A70" i="43" s="1"/>
  <c r="A71" i="43" s="1"/>
  <c r="A72" i="43" s="1"/>
  <c r="A73" i="43" s="1"/>
  <c r="A74" i="43" s="1"/>
  <c r="A75" i="43" s="1"/>
  <c r="A76" i="43" s="1"/>
  <c r="A77" i="43" s="1"/>
  <c r="A78" i="43" s="1"/>
  <c r="A79" i="43" s="1"/>
  <c r="A80" i="43" s="1"/>
  <c r="A81" i="43" s="1"/>
  <c r="A82" i="43" s="1"/>
  <c r="A83" i="43" s="1"/>
  <c r="L50" i="39"/>
  <c r="T3" i="39" l="1"/>
  <c r="AD32" i="39"/>
  <c r="AC32" i="39"/>
  <c r="AD31" i="39"/>
  <c r="AC31" i="39"/>
  <c r="AC4" i="39"/>
  <c r="AD4" i="39"/>
  <c r="AC5" i="39"/>
  <c r="AD5" i="39"/>
  <c r="AC6" i="39"/>
  <c r="AD6" i="39"/>
  <c r="AC7" i="39"/>
  <c r="AD7" i="39"/>
  <c r="AF3" i="39"/>
  <c r="AD3" i="39"/>
  <c r="AC3" i="39"/>
  <c r="AB32" i="39"/>
  <c r="AB31" i="39"/>
  <c r="AB30" i="39"/>
  <c r="AB27" i="39"/>
  <c r="AB26" i="39"/>
  <c r="AB25" i="39"/>
  <c r="AB24" i="39"/>
  <c r="AB17" i="39"/>
  <c r="AB16" i="39"/>
  <c r="AB20" i="39"/>
  <c r="AB21" i="39"/>
  <c r="AB19" i="39"/>
  <c r="AB18" i="39"/>
  <c r="AB15" i="39"/>
  <c r="AB12" i="39"/>
  <c r="AB13" i="39"/>
  <c r="AB14" i="39"/>
  <c r="AB4" i="39"/>
  <c r="AB5" i="39"/>
  <c r="AB6" i="39"/>
  <c r="AB7" i="39"/>
  <c r="AB8" i="39"/>
  <c r="AB9" i="39"/>
  <c r="AB10" i="39"/>
  <c r="AB11" i="39"/>
  <c r="AB3" i="39"/>
  <c r="L51" i="39"/>
  <c r="L52" i="39"/>
  <c r="Z88" i="43" s="1"/>
  <c r="L53" i="39"/>
  <c r="Z97" i="43" s="1"/>
  <c r="L54" i="39"/>
  <c r="L55" i="39"/>
  <c r="L9" i="39"/>
  <c r="H9" i="39"/>
  <c r="AF5" i="39"/>
  <c r="AF7" i="39"/>
  <c r="AF6" i="39"/>
  <c r="H34" i="39"/>
  <c r="H26" i="39"/>
  <c r="H8" i="39"/>
  <c r="H29" i="39"/>
  <c r="H35" i="39"/>
  <c r="H16" i="39"/>
  <c r="H27" i="39"/>
  <c r="H13" i="39"/>
  <c r="H39" i="39"/>
  <c r="H38" i="39"/>
  <c r="H5" i="39"/>
  <c r="H43" i="39"/>
  <c r="H30" i="39"/>
  <c r="H18" i="39"/>
  <c r="H17" i="39"/>
  <c r="H20" i="39"/>
  <c r="H36" i="39"/>
  <c r="H44" i="39"/>
  <c r="H19" i="39"/>
  <c r="H28" i="39"/>
  <c r="H11" i="39"/>
  <c r="H7" i="39"/>
  <c r="H14" i="39"/>
  <c r="H32" i="39"/>
  <c r="H40" i="39"/>
  <c r="H21" i="39"/>
  <c r="H6" i="39"/>
  <c r="H22" i="39"/>
  <c r="H4" i="39"/>
  <c r="H25" i="39"/>
  <c r="H33" i="39"/>
  <c r="H23" i="39"/>
  <c r="H12" i="39"/>
  <c r="H24" i="39"/>
  <c r="H31" i="39"/>
  <c r="H37" i="39"/>
  <c r="H42" i="39"/>
  <c r="H10" i="39"/>
  <c r="H41" i="39"/>
  <c r="L31" i="39"/>
  <c r="L37" i="39"/>
  <c r="L42" i="39"/>
  <c r="L10" i="39"/>
  <c r="L3" i="39"/>
  <c r="A4" i="39"/>
  <c r="A5" i="39" s="1"/>
  <c r="A6" i="39" s="1"/>
  <c r="A7" i="39" s="1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Z103" i="43" l="1"/>
  <c r="Z79" i="43"/>
  <c r="T16" i="38"/>
  <c r="AE31" i="39"/>
  <c r="AE3" i="39"/>
  <c r="AE32" i="39"/>
  <c r="Z102" i="43"/>
  <c r="T26" i="38"/>
  <c r="T5" i="38"/>
  <c r="T14" i="38"/>
  <c r="T10" i="38"/>
  <c r="T41" i="38"/>
  <c r="T9" i="38"/>
  <c r="AF4" i="39"/>
  <c r="M31" i="39"/>
  <c r="M10" i="39"/>
  <c r="M9" i="39"/>
  <c r="M3" i="39"/>
  <c r="AB79" i="43" s="1"/>
  <c r="M37" i="39"/>
  <c r="AB50" i="43" s="1"/>
  <c r="M42" i="39"/>
  <c r="L24" i="39"/>
  <c r="L12" i="39"/>
  <c r="L23" i="39"/>
  <c r="L33" i="39"/>
  <c r="L25" i="39"/>
  <c r="L4" i="39"/>
  <c r="L22" i="39"/>
  <c r="L6" i="39"/>
  <c r="L21" i="39"/>
  <c r="L40" i="39"/>
  <c r="L32" i="39"/>
  <c r="L14" i="39"/>
  <c r="L7" i="39"/>
  <c r="L11" i="39"/>
  <c r="L28" i="39"/>
  <c r="L19" i="39"/>
  <c r="L44" i="39"/>
  <c r="L36" i="39"/>
  <c r="L20" i="39"/>
  <c r="L17" i="39"/>
  <c r="L18" i="39"/>
  <c r="L30" i="39"/>
  <c r="L43" i="39"/>
  <c r="L15" i="39"/>
  <c r="L5" i="39"/>
  <c r="L38" i="39"/>
  <c r="L39" i="39"/>
  <c r="L13" i="39"/>
  <c r="L45" i="39"/>
  <c r="L27" i="39"/>
  <c r="L16" i="39"/>
  <c r="L35" i="39"/>
  <c r="Z4" i="43" s="1"/>
  <c r="L29" i="39"/>
  <c r="L8" i="39"/>
  <c r="L26" i="39"/>
  <c r="L34" i="39"/>
  <c r="L41" i="39"/>
  <c r="V32" i="43"/>
  <c r="W32" i="43"/>
  <c r="V37" i="43"/>
  <c r="W37" i="43"/>
  <c r="V28" i="43"/>
  <c r="W28" i="43"/>
  <c r="V75" i="43"/>
  <c r="W75" i="43"/>
  <c r="V19" i="43"/>
  <c r="W19" i="43"/>
  <c r="V66" i="43"/>
  <c r="W66" i="43"/>
  <c r="V8" i="43"/>
  <c r="W8" i="43"/>
  <c r="V94" i="43"/>
  <c r="W94" i="43"/>
  <c r="V29" i="43"/>
  <c r="W29" i="43"/>
  <c r="V9" i="43"/>
  <c r="W9" i="43"/>
  <c r="V20" i="43"/>
  <c r="W20" i="43"/>
  <c r="V10" i="43"/>
  <c r="W10" i="43"/>
  <c r="V11" i="43"/>
  <c r="W11" i="43"/>
  <c r="V22" i="43"/>
  <c r="W22" i="43"/>
  <c r="V31" i="43"/>
  <c r="W31" i="43"/>
  <c r="V88" i="43"/>
  <c r="W88" i="43"/>
  <c r="V38" i="43"/>
  <c r="W38" i="43"/>
  <c r="V96" i="43"/>
  <c r="W96" i="43"/>
  <c r="V26" i="43"/>
  <c r="W26" i="43"/>
  <c r="V76" i="43"/>
  <c r="W76" i="43"/>
  <c r="V23" i="43"/>
  <c r="W23" i="43"/>
  <c r="V12" i="43"/>
  <c r="W12" i="43"/>
  <c r="V80" i="43"/>
  <c r="W80" i="43"/>
  <c r="V67" i="43"/>
  <c r="W67" i="43"/>
  <c r="V52" i="43"/>
  <c r="W52" i="43"/>
  <c r="V44" i="43"/>
  <c r="W44" i="43"/>
  <c r="V91" i="43"/>
  <c r="W91" i="43"/>
  <c r="V85" i="43"/>
  <c r="W85" i="43"/>
  <c r="V71" i="43"/>
  <c r="W71" i="43"/>
  <c r="V40" i="43"/>
  <c r="W40" i="43"/>
  <c r="V82" i="43"/>
  <c r="W82" i="43"/>
  <c r="U47" i="43"/>
  <c r="V47" i="43"/>
  <c r="W47" i="43"/>
  <c r="U53" i="43"/>
  <c r="V53" i="43"/>
  <c r="W53" i="43"/>
  <c r="U105" i="43"/>
  <c r="V105" i="43"/>
  <c r="W105" i="43"/>
  <c r="U90" i="43"/>
  <c r="V90" i="43"/>
  <c r="W90" i="43"/>
  <c r="U14" i="43"/>
  <c r="V14" i="43"/>
  <c r="W14" i="43"/>
  <c r="U48" i="43"/>
  <c r="V48" i="43"/>
  <c r="W48" i="43"/>
  <c r="U15" i="43"/>
  <c r="V15" i="43"/>
  <c r="W15" i="43"/>
  <c r="U101" i="43"/>
  <c r="V101" i="43"/>
  <c r="W101" i="43"/>
  <c r="U36" i="43"/>
  <c r="V36" i="43"/>
  <c r="W36" i="43"/>
  <c r="U63" i="43"/>
  <c r="V63" i="43"/>
  <c r="W63" i="43"/>
  <c r="U16" i="43"/>
  <c r="V16" i="43"/>
  <c r="W16" i="43"/>
  <c r="U77" i="43"/>
  <c r="V77" i="43"/>
  <c r="W77" i="43"/>
  <c r="U70" i="43"/>
  <c r="V70" i="43"/>
  <c r="W70" i="43"/>
  <c r="U58" i="43"/>
  <c r="V58" i="43"/>
  <c r="W58" i="43"/>
  <c r="U92" i="43"/>
  <c r="V92" i="43"/>
  <c r="W92" i="43"/>
  <c r="U17" i="43"/>
  <c r="V17" i="43"/>
  <c r="W17" i="43"/>
  <c r="V64" i="43"/>
  <c r="W64" i="43"/>
  <c r="V57" i="43"/>
  <c r="W57" i="43"/>
  <c r="V102" i="43"/>
  <c r="W102" i="43"/>
  <c r="V46" i="43"/>
  <c r="W46" i="43"/>
  <c r="V62" i="43"/>
  <c r="W62" i="43"/>
  <c r="V99" i="43"/>
  <c r="W99" i="43"/>
  <c r="V24" i="43"/>
  <c r="W24" i="43"/>
  <c r="V41" i="43"/>
  <c r="W41" i="43"/>
  <c r="V18" i="43"/>
  <c r="W18" i="43"/>
  <c r="V33" i="43"/>
  <c r="W33" i="43"/>
  <c r="V21" i="43"/>
  <c r="W21" i="43"/>
  <c r="V4" i="43"/>
  <c r="W4" i="43"/>
  <c r="V43" i="43"/>
  <c r="W43" i="43"/>
  <c r="V27" i="43"/>
  <c r="W27" i="43"/>
  <c r="V97" i="43"/>
  <c r="W97" i="43"/>
  <c r="V69" i="43"/>
  <c r="W69" i="43"/>
  <c r="V54" i="43"/>
  <c r="W54" i="43"/>
  <c r="V50" i="43"/>
  <c r="W50" i="43"/>
  <c r="V100" i="43"/>
  <c r="W100" i="43"/>
  <c r="V49" i="43"/>
  <c r="W49" i="43"/>
  <c r="V86" i="43"/>
  <c r="W86" i="43"/>
  <c r="V34" i="43"/>
  <c r="W34" i="43"/>
  <c r="V81" i="43"/>
  <c r="W81" i="43"/>
  <c r="V79" i="43"/>
  <c r="W79" i="43"/>
  <c r="V35" i="43"/>
  <c r="W35" i="43"/>
  <c r="V65" i="43"/>
  <c r="W65" i="43"/>
  <c r="V5" i="43"/>
  <c r="W5" i="43"/>
  <c r="V89" i="43"/>
  <c r="W89" i="43"/>
  <c r="V55" i="43"/>
  <c r="W55" i="43"/>
  <c r="V61" i="43"/>
  <c r="W61" i="43"/>
  <c r="U3" i="39" s="1"/>
  <c r="V95" i="43"/>
  <c r="W95" i="43"/>
  <c r="V60" i="43"/>
  <c r="W60" i="43"/>
  <c r="V39" i="43"/>
  <c r="W39" i="43"/>
  <c r="V93" i="43"/>
  <c r="W93" i="43"/>
  <c r="V74" i="43"/>
  <c r="W74" i="43"/>
  <c r="V45" i="43"/>
  <c r="W45" i="43"/>
  <c r="V51" i="43"/>
  <c r="W51" i="43"/>
  <c r="V25" i="43"/>
  <c r="W25" i="43"/>
  <c r="V72" i="43"/>
  <c r="W72" i="43"/>
  <c r="V6" i="43"/>
  <c r="W6" i="43"/>
  <c r="V73" i="43"/>
  <c r="W73" i="43"/>
  <c r="V42" i="43"/>
  <c r="W42" i="43"/>
  <c r="V30" i="43"/>
  <c r="W30" i="43"/>
  <c r="V7" i="43"/>
  <c r="W7" i="43"/>
  <c r="S99" i="43"/>
  <c r="T99" i="43"/>
  <c r="S24" i="43"/>
  <c r="S41" i="43"/>
  <c r="S18" i="43"/>
  <c r="S33" i="43"/>
  <c r="S21" i="43"/>
  <c r="S4" i="43"/>
  <c r="S43" i="43"/>
  <c r="T43" i="43"/>
  <c r="S27" i="43"/>
  <c r="S97" i="43"/>
  <c r="T97" i="43"/>
  <c r="S54" i="43"/>
  <c r="S50" i="43"/>
  <c r="S100" i="43"/>
  <c r="S49" i="43"/>
  <c r="R86" i="43"/>
  <c r="S86" i="43"/>
  <c r="T86" i="43"/>
  <c r="S34" i="43"/>
  <c r="T34" i="43"/>
  <c r="S81" i="43"/>
  <c r="T81" i="43"/>
  <c r="T79" i="43"/>
  <c r="S35" i="43"/>
  <c r="S65" i="43"/>
  <c r="T65" i="43"/>
  <c r="S5" i="43"/>
  <c r="S89" i="43"/>
  <c r="S55" i="43"/>
  <c r="S61" i="43"/>
  <c r="S95" i="43"/>
  <c r="T95" i="43"/>
  <c r="S60" i="43"/>
  <c r="S39" i="43"/>
  <c r="T39" i="43"/>
  <c r="S93" i="43"/>
  <c r="T93" i="43"/>
  <c r="S74" i="43"/>
  <c r="S45" i="43"/>
  <c r="T45" i="43"/>
  <c r="S51" i="43"/>
  <c r="S25" i="43"/>
  <c r="T25" i="43"/>
  <c r="S72" i="43"/>
  <c r="S6" i="43"/>
  <c r="S73" i="43"/>
  <c r="S42" i="43"/>
  <c r="S30" i="43"/>
  <c r="S7" i="43"/>
  <c r="S64" i="43"/>
  <c r="T64" i="43"/>
  <c r="S57" i="43"/>
  <c r="T57" i="43"/>
  <c r="T102" i="43"/>
  <c r="S46" i="43"/>
  <c r="T46" i="43"/>
  <c r="S62" i="43"/>
  <c r="T62" i="43"/>
  <c r="S32" i="43"/>
  <c r="T32" i="43"/>
  <c r="S37" i="43"/>
  <c r="S28" i="43"/>
  <c r="S75" i="43"/>
  <c r="T75" i="43"/>
  <c r="S19" i="43"/>
  <c r="S66" i="43"/>
  <c r="S8" i="43"/>
  <c r="T8" i="43"/>
  <c r="S94" i="43"/>
  <c r="T94" i="43"/>
  <c r="S29" i="43"/>
  <c r="T29" i="43"/>
  <c r="S9" i="43"/>
  <c r="T9" i="43"/>
  <c r="S20" i="43"/>
  <c r="S10" i="43"/>
  <c r="T10" i="43"/>
  <c r="S11" i="43"/>
  <c r="S22" i="43"/>
  <c r="S31" i="43"/>
  <c r="S88" i="43"/>
  <c r="T88" i="43"/>
  <c r="S38" i="43"/>
  <c r="S96" i="43"/>
  <c r="S26" i="43"/>
  <c r="S23" i="43"/>
  <c r="T23" i="43"/>
  <c r="S12" i="43"/>
  <c r="S80" i="43"/>
  <c r="S67" i="43"/>
  <c r="S52" i="43"/>
  <c r="S44" i="43"/>
  <c r="T44" i="43"/>
  <c r="S91" i="43"/>
  <c r="S85" i="43"/>
  <c r="T85" i="43"/>
  <c r="S71" i="43"/>
  <c r="T71" i="43"/>
  <c r="S40" i="43"/>
  <c r="T40" i="43"/>
  <c r="S82" i="43"/>
  <c r="T82" i="43"/>
  <c r="S47" i="43"/>
  <c r="T47" i="43"/>
  <c r="S53" i="43"/>
  <c r="S105" i="43"/>
  <c r="T105" i="43"/>
  <c r="S90" i="43"/>
  <c r="T90" i="43"/>
  <c r="S14" i="43"/>
  <c r="T14" i="43"/>
  <c r="S48" i="43"/>
  <c r="T48" i="43"/>
  <c r="S15" i="43"/>
  <c r="S101" i="43"/>
  <c r="T101" i="43"/>
  <c r="S36" i="43"/>
  <c r="S63" i="43"/>
  <c r="T63" i="43"/>
  <c r="T16" i="43"/>
  <c r="T77" i="43"/>
  <c r="T58" i="43"/>
  <c r="T92" i="43"/>
  <c r="T17" i="43"/>
  <c r="S59" i="43"/>
  <c r="V59" i="43"/>
  <c r="W59" i="43"/>
  <c r="AE5" i="38"/>
  <c r="AE6" i="38"/>
  <c r="AE7" i="38"/>
  <c r="AE8" i="38"/>
  <c r="AE4" i="38"/>
  <c r="AC31" i="38"/>
  <c r="AB31" i="38"/>
  <c r="AA31" i="38"/>
  <c r="AA30" i="38"/>
  <c r="AA32" i="38"/>
  <c r="L45" i="38"/>
  <c r="L46" i="38"/>
  <c r="L47" i="38"/>
  <c r="L48" i="38"/>
  <c r="R97" i="43" s="1"/>
  <c r="L49" i="38"/>
  <c r="L50" i="38"/>
  <c r="L51" i="38"/>
  <c r="L44" i="38"/>
  <c r="L18" i="38"/>
  <c r="M18" i="38" s="1"/>
  <c r="T60" i="43" s="1"/>
  <c r="L35" i="38"/>
  <c r="M35" i="38" s="1"/>
  <c r="L19" i="38"/>
  <c r="M19" i="38" s="1"/>
  <c r="T28" i="43" s="1"/>
  <c r="L15" i="38"/>
  <c r="M15" i="38" s="1"/>
  <c r="T7" i="43" s="1"/>
  <c r="L14" i="38"/>
  <c r="M14" i="38" s="1"/>
  <c r="T74" i="43" s="1"/>
  <c r="L10" i="38"/>
  <c r="M10" i="38" s="1"/>
  <c r="T22" i="43" s="1"/>
  <c r="L33" i="38"/>
  <c r="M33" i="38" s="1"/>
  <c r="T80" i="43" s="1"/>
  <c r="L32" i="38"/>
  <c r="M32" i="38" s="1"/>
  <c r="L21" i="38"/>
  <c r="M21" i="38" s="1"/>
  <c r="L11" i="38"/>
  <c r="M11" i="38" s="1"/>
  <c r="T96" i="43" s="1"/>
  <c r="L12" i="38"/>
  <c r="M12" i="38" s="1"/>
  <c r="T35" i="43" s="1"/>
  <c r="L38" i="38"/>
  <c r="M38" i="38" s="1"/>
  <c r="L26" i="38"/>
  <c r="M26" i="38" s="1"/>
  <c r="L28" i="38"/>
  <c r="M28" i="38" s="1"/>
  <c r="T91" i="43" s="1"/>
  <c r="L4" i="38"/>
  <c r="M4" i="38" s="1"/>
  <c r="T33" i="43" s="1"/>
  <c r="L23" i="38"/>
  <c r="M23" i="38" s="1"/>
  <c r="T21" i="43" s="1"/>
  <c r="L30" i="38"/>
  <c r="M30" i="38" s="1"/>
  <c r="T72" i="43" s="1"/>
  <c r="L36" i="38"/>
  <c r="M36" i="38" s="1"/>
  <c r="T53" i="43" s="1"/>
  <c r="L27" i="38"/>
  <c r="M27" i="38" s="1"/>
  <c r="T26" i="43" s="1"/>
  <c r="L13" i="38"/>
  <c r="L31" i="38"/>
  <c r="M31" i="38" s="1"/>
  <c r="T30" i="43" s="1"/>
  <c r="L5" i="38"/>
  <c r="M5" i="38" s="1"/>
  <c r="T42" i="43" s="1"/>
  <c r="L39" i="38"/>
  <c r="M39" i="38" s="1"/>
  <c r="T54" i="43" s="1"/>
  <c r="L16" i="38"/>
  <c r="M16" i="38" s="1"/>
  <c r="T20" i="43" s="1"/>
  <c r="L9" i="38"/>
  <c r="M9" i="38" s="1"/>
  <c r="T4" i="43" s="1"/>
  <c r="L6" i="38"/>
  <c r="M6" i="38" s="1"/>
  <c r="T5" i="43" s="1"/>
  <c r="L34" i="38"/>
  <c r="M34" i="38" s="1"/>
  <c r="T89" i="43" s="1"/>
  <c r="L8" i="38"/>
  <c r="M8" i="38" s="1"/>
  <c r="L29" i="38"/>
  <c r="M29" i="38" s="1"/>
  <c r="T50" i="43" s="1"/>
  <c r="L24" i="38"/>
  <c r="M24" i="38" s="1"/>
  <c r="T61" i="43" s="1"/>
  <c r="L3" i="38"/>
  <c r="M3" i="38" s="1"/>
  <c r="L17" i="38"/>
  <c r="L41" i="38"/>
  <c r="M41" i="38" s="1"/>
  <c r="T100" i="43" s="1"/>
  <c r="L40" i="38"/>
  <c r="M40" i="38" s="1"/>
  <c r="T49" i="43" s="1"/>
  <c r="L7" i="38"/>
  <c r="M7" i="38" s="1"/>
  <c r="T12" i="43" s="1"/>
  <c r="L37" i="38"/>
  <c r="M37" i="38" s="1"/>
  <c r="T69" i="43" s="1"/>
  <c r="L22" i="38"/>
  <c r="M22" i="38" s="1"/>
  <c r="L25" i="38"/>
  <c r="M25" i="38" s="1"/>
  <c r="T52" i="43" s="1"/>
  <c r="L20" i="38"/>
  <c r="M20" i="38" s="1"/>
  <c r="T55" i="43" s="1"/>
  <c r="AA26" i="38"/>
  <c r="AA25" i="38"/>
  <c r="AA23" i="38"/>
  <c r="AA24" i="38"/>
  <c r="AA21" i="38"/>
  <c r="AA20" i="38"/>
  <c r="AA19" i="38"/>
  <c r="AA18" i="38"/>
  <c r="AA17" i="38"/>
  <c r="AA16" i="38"/>
  <c r="AA7" i="38"/>
  <c r="AA8" i="38"/>
  <c r="AA9" i="38"/>
  <c r="AA10" i="38"/>
  <c r="AA11" i="38"/>
  <c r="AA12" i="38"/>
  <c r="AA13" i="38"/>
  <c r="AA14" i="38"/>
  <c r="AA15" i="38"/>
  <c r="AA6" i="38"/>
  <c r="AA5" i="38"/>
  <c r="AA4" i="38"/>
  <c r="T37" i="43" l="1"/>
  <c r="AB12" i="43"/>
  <c r="AB70" i="43"/>
  <c r="T25" i="39"/>
  <c r="U25" i="39" s="1"/>
  <c r="R85" i="43"/>
  <c r="R87" i="43"/>
  <c r="T70" i="43"/>
  <c r="M13" i="38"/>
  <c r="T13" i="43" s="1"/>
  <c r="T73" i="43"/>
  <c r="T41" i="43"/>
  <c r="T19" i="43"/>
  <c r="R99" i="43"/>
  <c r="AB40" i="43"/>
  <c r="T27" i="43"/>
  <c r="T18" i="43"/>
  <c r="T24" i="43"/>
  <c r="T67" i="43"/>
  <c r="M17" i="38"/>
  <c r="T59" i="43"/>
  <c r="T15" i="43"/>
  <c r="T38" i="43"/>
  <c r="T11" i="43"/>
  <c r="R101" i="43"/>
  <c r="T31" i="43"/>
  <c r="T66" i="43"/>
  <c r="R40" i="43"/>
  <c r="T6" i="43"/>
  <c r="AB53" i="43"/>
  <c r="T51" i="43"/>
  <c r="T36" i="43"/>
  <c r="R4" i="43"/>
  <c r="S38" i="46"/>
  <c r="U25" i="41"/>
  <c r="U12" i="41"/>
  <c r="U27" i="41"/>
  <c r="U26" i="41"/>
  <c r="T15" i="39"/>
  <c r="U15" i="39" s="1"/>
  <c r="T26" i="39"/>
  <c r="U26" i="39" s="1"/>
  <c r="T45" i="39"/>
  <c r="U45" i="39" s="1"/>
  <c r="T28" i="39"/>
  <c r="U28" i="39" s="1"/>
  <c r="S5" i="46"/>
  <c r="T8" i="39"/>
  <c r="U8" i="39" s="1"/>
  <c r="AG3" i="39"/>
  <c r="AB103" i="43"/>
  <c r="M27" i="39"/>
  <c r="M30" i="39"/>
  <c r="M28" i="39"/>
  <c r="M22" i="39"/>
  <c r="AB11" i="43" s="1"/>
  <c r="M41" i="39"/>
  <c r="M45" i="39"/>
  <c r="M18" i="39"/>
  <c r="M11" i="39"/>
  <c r="M4" i="39"/>
  <c r="AB73" i="43" s="1"/>
  <c r="AE4" i="39"/>
  <c r="M21" i="39"/>
  <c r="AB26" i="43" s="1"/>
  <c r="M6" i="39"/>
  <c r="T46" i="39"/>
  <c r="U46" i="39" s="1"/>
  <c r="AE6" i="39"/>
  <c r="M13" i="39"/>
  <c r="AB96" i="43" s="1"/>
  <c r="M7" i="39"/>
  <c r="AB68" i="43" s="1"/>
  <c r="T38" i="39"/>
  <c r="U38" i="39" s="1"/>
  <c r="AE7" i="39"/>
  <c r="M26" i="39"/>
  <c r="AB44" i="43" s="1"/>
  <c r="M39" i="39"/>
  <c r="Z80" i="43"/>
  <c r="AB100" i="43"/>
  <c r="M14" i="39"/>
  <c r="M33" i="39"/>
  <c r="AB45" i="43" s="1"/>
  <c r="M35" i="39"/>
  <c r="M15" i="39"/>
  <c r="AB74" i="43" s="1"/>
  <c r="M44" i="39"/>
  <c r="AB49" i="43" s="1"/>
  <c r="M24" i="39"/>
  <c r="AB89" i="43" s="1"/>
  <c r="M16" i="39"/>
  <c r="AB35" i="43" s="1"/>
  <c r="M43" i="39"/>
  <c r="AB30" i="43" s="1"/>
  <c r="M19" i="39"/>
  <c r="AB60" i="43" s="1"/>
  <c r="M34" i="39"/>
  <c r="AB28" i="43" s="1"/>
  <c r="M17" i="39"/>
  <c r="M8" i="39"/>
  <c r="AB67" i="43" s="1"/>
  <c r="M38" i="39"/>
  <c r="Z85" i="43"/>
  <c r="M20" i="39"/>
  <c r="AB20" i="43" s="1"/>
  <c r="M32" i="39"/>
  <c r="M23" i="39"/>
  <c r="M29" i="39"/>
  <c r="M5" i="39"/>
  <c r="AE5" i="39"/>
  <c r="M36" i="39"/>
  <c r="M40" i="39"/>
  <c r="M12" i="39"/>
  <c r="AB5" i="43" s="1"/>
  <c r="V4" i="39"/>
  <c r="V3" i="39"/>
  <c r="R96" i="43"/>
  <c r="R100" i="43"/>
  <c r="R41" i="43"/>
  <c r="R42" i="43"/>
  <c r="AD31" i="38"/>
  <c r="AC8" i="38"/>
  <c r="AB8" i="38"/>
  <c r="AC7" i="38"/>
  <c r="AB7" i="38"/>
  <c r="AC6" i="38"/>
  <c r="AB6" i="38"/>
  <c r="AC5" i="38"/>
  <c r="AB5" i="38"/>
  <c r="AC4" i="38"/>
  <c r="AB4" i="38"/>
  <c r="U36" i="33"/>
  <c r="G56" i="43"/>
  <c r="U5" i="33"/>
  <c r="U4" i="33"/>
  <c r="U3" i="33"/>
  <c r="AB51" i="43" l="1"/>
  <c r="AB36" i="43"/>
  <c r="AB85" i="43"/>
  <c r="AB24" i="43"/>
  <c r="AB6" i="43"/>
  <c r="AB25" i="43"/>
  <c r="AB37" i="43"/>
  <c r="AB8" i="43"/>
  <c r="AB69" i="43"/>
  <c r="AB15" i="43"/>
  <c r="AB19" i="43"/>
  <c r="AB61" i="43"/>
  <c r="AB29" i="43"/>
  <c r="AB66" i="43"/>
  <c r="AB54" i="43"/>
  <c r="AB55" i="43"/>
  <c r="AB27" i="43"/>
  <c r="AB13" i="43"/>
  <c r="AB21" i="43"/>
  <c r="AB10" i="43"/>
  <c r="AB59" i="43"/>
  <c r="AB4" i="43"/>
  <c r="AB80" i="43"/>
  <c r="AB71" i="43"/>
  <c r="T76" i="43"/>
  <c r="T68" i="43"/>
  <c r="AB31" i="43"/>
  <c r="AB63" i="43"/>
  <c r="AB91" i="43"/>
  <c r="AB75" i="43"/>
  <c r="AB72" i="43"/>
  <c r="AB38" i="43"/>
  <c r="V5" i="39"/>
  <c r="AB9" i="43"/>
  <c r="AB34" i="43"/>
  <c r="AB42" i="43"/>
  <c r="AB41" i="43"/>
  <c r="U38" i="46"/>
  <c r="M25" i="39"/>
  <c r="U24" i="41"/>
  <c r="U14" i="41"/>
  <c r="U23" i="41"/>
  <c r="U32" i="41"/>
  <c r="U11" i="41"/>
  <c r="U13" i="41"/>
  <c r="U28" i="41"/>
  <c r="U5" i="41"/>
  <c r="U6" i="41"/>
  <c r="U17" i="41"/>
  <c r="U16" i="41"/>
  <c r="U3" i="41"/>
  <c r="U10" i="41"/>
  <c r="U4" i="41"/>
  <c r="U31" i="41"/>
  <c r="U29" i="41"/>
  <c r="U8" i="41"/>
  <c r="U15" i="41"/>
  <c r="S39" i="46"/>
  <c r="U39" i="46" s="1"/>
  <c r="U18" i="41"/>
  <c r="U22" i="41"/>
  <c r="U19" i="41"/>
  <c r="U9" i="41"/>
  <c r="U7" i="41"/>
  <c r="U21" i="41"/>
  <c r="U20" i="41"/>
  <c r="AG7" i="39"/>
  <c r="AG4" i="39"/>
  <c r="AB52" i="43"/>
  <c r="AG5" i="39"/>
  <c r="AB33" i="43"/>
  <c r="AG6" i="39"/>
  <c r="AB18" i="43"/>
  <c r="AD7" i="38"/>
  <c r="AF7" i="38" s="1"/>
  <c r="AD8" i="38"/>
  <c r="AF8" i="38" s="1"/>
  <c r="AD4" i="38"/>
  <c r="AF4" i="38" s="1"/>
  <c r="AD5" i="38"/>
  <c r="AF5" i="38" s="1"/>
  <c r="AD6" i="38"/>
  <c r="AF6" i="38" s="1"/>
  <c r="T4" i="33"/>
  <c r="P71" i="43" s="1"/>
  <c r="T5" i="33"/>
  <c r="P9" i="43" s="1"/>
  <c r="T6" i="33"/>
  <c r="P21" i="43" s="1"/>
  <c r="Q21" i="43" s="1"/>
  <c r="Y21" i="43" s="1"/>
  <c r="T7" i="33"/>
  <c r="P66" i="43" s="1"/>
  <c r="T8" i="33"/>
  <c r="P7" i="43" s="1"/>
  <c r="T9" i="33"/>
  <c r="P73" i="43" s="1"/>
  <c r="T10" i="33"/>
  <c r="P13" i="43" s="1"/>
  <c r="T11" i="33"/>
  <c r="P26" i="43" s="1"/>
  <c r="T12" i="33"/>
  <c r="P17" i="43" s="1"/>
  <c r="T13" i="33"/>
  <c r="P38" i="43" s="1"/>
  <c r="T14" i="33"/>
  <c r="P70" i="43" s="1"/>
  <c r="T15" i="33"/>
  <c r="P24" i="43" s="1"/>
  <c r="T16" i="33"/>
  <c r="P75" i="43" s="1"/>
  <c r="T17" i="33"/>
  <c r="P68" i="43" s="1"/>
  <c r="T18" i="33"/>
  <c r="P29" i="43" s="1"/>
  <c r="T19" i="33"/>
  <c r="P37" i="43" s="1"/>
  <c r="T20" i="33"/>
  <c r="P36" i="43" s="1"/>
  <c r="T21" i="33"/>
  <c r="P35" i="43" s="1"/>
  <c r="Q35" i="43" s="1"/>
  <c r="Y35" i="43" s="1"/>
  <c r="T22" i="33"/>
  <c r="P10" i="43" s="1"/>
  <c r="T23" i="33"/>
  <c r="P19" i="43" s="1"/>
  <c r="T24" i="33"/>
  <c r="P63" i="43" s="1"/>
  <c r="T25" i="33"/>
  <c r="P8" i="43" s="1"/>
  <c r="Q8" i="43" s="1"/>
  <c r="T26" i="33"/>
  <c r="P6" i="43" s="1"/>
  <c r="T27" i="33"/>
  <c r="P53" i="43" s="1"/>
  <c r="T28" i="33"/>
  <c r="P31" i="43" s="1"/>
  <c r="T29" i="33"/>
  <c r="P42" i="43" s="1"/>
  <c r="T30" i="33"/>
  <c r="P67" i="43" s="1"/>
  <c r="T31" i="33"/>
  <c r="P61" i="43" s="1"/>
  <c r="T32" i="33"/>
  <c r="P27" i="43" s="1"/>
  <c r="T33" i="33"/>
  <c r="P54" i="43" s="1"/>
  <c r="T34" i="33"/>
  <c r="P4" i="43" s="1"/>
  <c r="T35" i="33"/>
  <c r="P40" i="43" s="1"/>
  <c r="T36" i="33"/>
  <c r="P28" i="43" s="1"/>
  <c r="T37" i="33"/>
  <c r="P15" i="43" s="1"/>
  <c r="T3" i="33"/>
  <c r="P51" i="43" s="1"/>
  <c r="AB31" i="33"/>
  <c r="AA31" i="33"/>
  <c r="Z16" i="33"/>
  <c r="N16" i="33"/>
  <c r="N17" i="33"/>
  <c r="N5" i="33"/>
  <c r="N53" i="33"/>
  <c r="N19" i="33"/>
  <c r="N37" i="33"/>
  <c r="N48" i="33"/>
  <c r="J93" i="43" s="1"/>
  <c r="N13" i="33"/>
  <c r="N7" i="33"/>
  <c r="N42" i="33"/>
  <c r="J90" i="43" s="1"/>
  <c r="N28" i="33"/>
  <c r="N51" i="33"/>
  <c r="N31" i="33"/>
  <c r="N25" i="33"/>
  <c r="N23" i="33"/>
  <c r="N47" i="33"/>
  <c r="N21" i="33"/>
  <c r="O21" i="33"/>
  <c r="L35" i="43" s="1"/>
  <c r="N34" i="33"/>
  <c r="J4" i="43" s="1"/>
  <c r="N22" i="33"/>
  <c r="N10" i="33"/>
  <c r="N14" i="33"/>
  <c r="N46" i="33"/>
  <c r="N43" i="33"/>
  <c r="J89" i="43" s="1"/>
  <c r="N24" i="33"/>
  <c r="N4" i="33"/>
  <c r="N49" i="33"/>
  <c r="J92" i="43" s="1"/>
  <c r="N27" i="33"/>
  <c r="N9" i="33"/>
  <c r="N11" i="33"/>
  <c r="N32" i="33"/>
  <c r="N52" i="33"/>
  <c r="N50" i="33"/>
  <c r="J91" i="43" s="1"/>
  <c r="N15" i="33"/>
  <c r="N36" i="33"/>
  <c r="N33" i="33"/>
  <c r="N26" i="33"/>
  <c r="N6" i="33"/>
  <c r="N45" i="33"/>
  <c r="J96" i="43" s="1"/>
  <c r="N35" i="33"/>
  <c r="N29" i="33"/>
  <c r="O29" i="33"/>
  <c r="L42" i="43" s="1"/>
  <c r="N3" i="33"/>
  <c r="N41" i="33"/>
  <c r="J94" i="43" s="1"/>
  <c r="N44" i="33"/>
  <c r="J95" i="43" s="1"/>
  <c r="N12" i="33"/>
  <c r="N18" i="33"/>
  <c r="N20" i="33"/>
  <c r="N30" i="33"/>
  <c r="N8" i="33"/>
  <c r="AD5" i="33"/>
  <c r="AD6" i="33"/>
  <c r="AD7" i="33"/>
  <c r="AD8" i="33"/>
  <c r="AD4" i="33"/>
  <c r="AA5" i="33"/>
  <c r="AB5" i="33"/>
  <c r="AA6" i="33"/>
  <c r="AB6" i="33"/>
  <c r="AA7" i="33"/>
  <c r="AB7" i="33"/>
  <c r="AA8" i="33"/>
  <c r="AB8" i="33"/>
  <c r="AB4" i="33"/>
  <c r="AA4" i="33"/>
  <c r="Z30" i="33"/>
  <c r="Z26" i="33"/>
  <c r="Z25" i="33"/>
  <c r="Z23" i="33"/>
  <c r="Z24" i="33"/>
  <c r="Z22" i="33"/>
  <c r="Z21" i="33"/>
  <c r="Z20" i="33"/>
  <c r="Z19" i="33"/>
  <c r="Z18" i="33"/>
  <c r="Z17" i="33"/>
  <c r="Z5" i="33"/>
  <c r="Z6" i="33"/>
  <c r="Z7" i="33"/>
  <c r="Z8" i="33"/>
  <c r="Z9" i="33"/>
  <c r="Z10" i="33"/>
  <c r="Z11" i="33"/>
  <c r="Z13" i="33"/>
  <c r="Z14" i="33"/>
  <c r="Z15" i="33"/>
  <c r="Z4" i="33"/>
  <c r="BM99" i="43"/>
  <c r="BM33" i="43"/>
  <c r="BM97" i="43"/>
  <c r="BM100" i="43"/>
  <c r="BM34" i="43"/>
  <c r="BM81" i="43"/>
  <c r="BM5" i="43"/>
  <c r="BM89" i="43"/>
  <c r="BM95" i="43"/>
  <c r="BM93" i="43"/>
  <c r="BM25" i="43"/>
  <c r="BM30" i="43"/>
  <c r="BM102" i="43"/>
  <c r="BM32" i="43"/>
  <c r="BM94" i="43"/>
  <c r="BM20" i="43"/>
  <c r="BM11" i="43"/>
  <c r="BM22" i="43"/>
  <c r="BM88" i="43"/>
  <c r="BM96" i="43"/>
  <c r="BM23" i="43"/>
  <c r="BM12" i="43"/>
  <c r="BM80" i="43"/>
  <c r="BM91" i="43"/>
  <c r="BM82" i="43"/>
  <c r="Y8" i="43" l="1"/>
  <c r="AG8" i="43" s="1"/>
  <c r="J88" i="43"/>
  <c r="Q54" i="43"/>
  <c r="Y54" i="43" s="1"/>
  <c r="T39" i="38"/>
  <c r="T6" i="39"/>
  <c r="U6" i="39" s="1"/>
  <c r="Q68" i="43"/>
  <c r="Y68" i="43" s="1"/>
  <c r="T17" i="38"/>
  <c r="Q73" i="43"/>
  <c r="Y73" i="43" s="1"/>
  <c r="T25" i="38"/>
  <c r="U25" i="38" s="1"/>
  <c r="AB94" i="43"/>
  <c r="AB56" i="43"/>
  <c r="Q27" i="43"/>
  <c r="Y27" i="43" s="1"/>
  <c r="T34" i="38"/>
  <c r="Q63" i="43"/>
  <c r="Y63" i="43" s="1"/>
  <c r="T3" i="38"/>
  <c r="Q75" i="43"/>
  <c r="Y75" i="43" s="1"/>
  <c r="T28" i="38"/>
  <c r="Q7" i="43"/>
  <c r="T15" i="38"/>
  <c r="Q19" i="43"/>
  <c r="Y19" i="43" s="1"/>
  <c r="T40" i="38"/>
  <c r="Q67" i="43"/>
  <c r="Y67" i="43" s="1"/>
  <c r="T27" i="38"/>
  <c r="Q10" i="43"/>
  <c r="T23" i="38"/>
  <c r="Q70" i="43"/>
  <c r="Y70" i="43" s="1"/>
  <c r="T7" i="38"/>
  <c r="AG21" i="43"/>
  <c r="AO21" i="43" s="1"/>
  <c r="AW21" i="43" s="1"/>
  <c r="T18" i="39"/>
  <c r="U18" i="39" s="1"/>
  <c r="Q24" i="43"/>
  <c r="Y24" i="43" s="1"/>
  <c r="T12" i="38"/>
  <c r="Q66" i="43"/>
  <c r="Y66" i="43" s="1"/>
  <c r="T11" i="38"/>
  <c r="Q51" i="43"/>
  <c r="Y51" i="43" s="1"/>
  <c r="T19" i="38"/>
  <c r="Q15" i="43"/>
  <c r="Y15" i="43" s="1"/>
  <c r="T37" i="38"/>
  <c r="Q42" i="43"/>
  <c r="Y42" i="43" s="1"/>
  <c r="T31" i="38"/>
  <c r="AG35" i="43"/>
  <c r="AO35" i="43" s="1"/>
  <c r="AW35" i="43" s="1"/>
  <c r="T33" i="39"/>
  <c r="U33" i="39" s="1"/>
  <c r="Q38" i="43"/>
  <c r="Y38" i="43" s="1"/>
  <c r="T30" i="38"/>
  <c r="Q9" i="43"/>
  <c r="T4" i="38"/>
  <c r="Q17" i="43"/>
  <c r="Y17" i="43" s="1"/>
  <c r="T29" i="38"/>
  <c r="Q71" i="43"/>
  <c r="Y71" i="43" s="1"/>
  <c r="T33" i="38"/>
  <c r="Q28" i="43"/>
  <c r="Y28" i="43" s="1"/>
  <c r="T20" i="38"/>
  <c r="Q36" i="43"/>
  <c r="Y36" i="43" s="1"/>
  <c r="T35" i="38"/>
  <c r="Q40" i="43"/>
  <c r="Y40" i="43" s="1"/>
  <c r="T38" i="38"/>
  <c r="Q53" i="43"/>
  <c r="Y53" i="43" s="1"/>
  <c r="T36" i="38"/>
  <c r="Q37" i="43"/>
  <c r="Y37" i="43" s="1"/>
  <c r="T22" i="38"/>
  <c r="Q26" i="43"/>
  <c r="Y26" i="43" s="1"/>
  <c r="T6" i="38"/>
  <c r="J87" i="43"/>
  <c r="Q61" i="43"/>
  <c r="Y61" i="43" s="1"/>
  <c r="T24" i="38"/>
  <c r="U24" i="38" s="1"/>
  <c r="Q31" i="43"/>
  <c r="Y31" i="43" s="1"/>
  <c r="T18" i="38"/>
  <c r="Q4" i="43"/>
  <c r="T32" i="38"/>
  <c r="Q6" i="43"/>
  <c r="T21" i="38"/>
  <c r="Q29" i="43"/>
  <c r="Y29" i="43" s="1"/>
  <c r="T8" i="38"/>
  <c r="Q13" i="43"/>
  <c r="Y13" i="43" s="1"/>
  <c r="T13" i="38"/>
  <c r="S37" i="46"/>
  <c r="U37" i="46" s="1"/>
  <c r="S31" i="46"/>
  <c r="U31" i="46" s="1"/>
  <c r="S20" i="46"/>
  <c r="AQ76" i="43"/>
  <c r="AQ11" i="43"/>
  <c r="AQ96" i="43"/>
  <c r="S21" i="46"/>
  <c r="S28" i="46"/>
  <c r="S4" i="46"/>
  <c r="M28" i="46"/>
  <c r="AR56" i="43" s="1"/>
  <c r="AQ94" i="43"/>
  <c r="U5" i="46"/>
  <c r="O4" i="33"/>
  <c r="L71" i="43" s="1"/>
  <c r="O17" i="33"/>
  <c r="L68" i="43" s="1"/>
  <c r="O30" i="33"/>
  <c r="L67" i="43" s="1"/>
  <c r="O24" i="33"/>
  <c r="L63" i="43" s="1"/>
  <c r="O7" i="33"/>
  <c r="L66" i="43" s="1"/>
  <c r="O16" i="33"/>
  <c r="L75" i="43" s="1"/>
  <c r="O20" i="33"/>
  <c r="L36" i="43" s="1"/>
  <c r="O32" i="33"/>
  <c r="L27" i="43" s="1"/>
  <c r="O23" i="33"/>
  <c r="L19" i="43" s="1"/>
  <c r="O8" i="33"/>
  <c r="L7" i="43" s="1"/>
  <c r="O15" i="33"/>
  <c r="L24" i="43" s="1"/>
  <c r="O35" i="33"/>
  <c r="L40" i="43" s="1"/>
  <c r="O13" i="33"/>
  <c r="L38" i="43" s="1"/>
  <c r="O18" i="33"/>
  <c r="L29" i="43" s="1"/>
  <c r="O12" i="33"/>
  <c r="L17" i="43" s="1"/>
  <c r="O6" i="33"/>
  <c r="L21" i="43" s="1"/>
  <c r="O11" i="33"/>
  <c r="L26" i="43" s="1"/>
  <c r="O14" i="33"/>
  <c r="L70" i="43" s="1"/>
  <c r="O25" i="33"/>
  <c r="L8" i="43" s="1"/>
  <c r="O37" i="33"/>
  <c r="L15" i="43" s="1"/>
  <c r="O26" i="33"/>
  <c r="L6" i="43" s="1"/>
  <c r="O9" i="33"/>
  <c r="L73" i="43" s="1"/>
  <c r="O10" i="33"/>
  <c r="L13" i="43" s="1"/>
  <c r="O31" i="33"/>
  <c r="L61" i="43" s="1"/>
  <c r="O19" i="33"/>
  <c r="L37" i="43" s="1"/>
  <c r="O33" i="33"/>
  <c r="L54" i="43" s="1"/>
  <c r="O22" i="33"/>
  <c r="L10" i="43" s="1"/>
  <c r="O27" i="33"/>
  <c r="L53" i="43" s="1"/>
  <c r="AC6" i="33"/>
  <c r="AE6" i="33" s="1"/>
  <c r="O3" i="33"/>
  <c r="L51" i="43" s="1"/>
  <c r="O36" i="33"/>
  <c r="L28" i="43" s="1"/>
  <c r="O34" i="33"/>
  <c r="L4" i="43" s="1"/>
  <c r="O28" i="33"/>
  <c r="L31" i="43" s="1"/>
  <c r="O5" i="33"/>
  <c r="L9" i="43" s="1"/>
  <c r="AC31" i="33"/>
  <c r="AC4" i="33"/>
  <c r="AE4" i="33" s="1"/>
  <c r="AC5" i="33"/>
  <c r="AE5" i="33" s="1"/>
  <c r="AC8" i="33"/>
  <c r="AE8" i="33" s="1"/>
  <c r="AC7" i="33"/>
  <c r="AE7" i="33" s="1"/>
  <c r="S7" i="46" l="1"/>
  <c r="U7" i="46" s="1"/>
  <c r="S22" i="46"/>
  <c r="U22" i="46" s="1"/>
  <c r="AO8" i="43"/>
  <c r="AW8" i="43" s="1"/>
  <c r="Y7" i="43"/>
  <c r="AG7" i="43" s="1"/>
  <c r="AO7" i="43" s="1"/>
  <c r="AW7" i="43" s="1"/>
  <c r="S6" i="48" s="1"/>
  <c r="Y10" i="43"/>
  <c r="AG10" i="43" s="1"/>
  <c r="AO10" i="43" s="1"/>
  <c r="AW10" i="43" s="1"/>
  <c r="S19" i="48" s="1"/>
  <c r="U19" i="48" s="1"/>
  <c r="Y6" i="43"/>
  <c r="AG6" i="43" s="1"/>
  <c r="AO6" i="43" s="1"/>
  <c r="Y4" i="43"/>
  <c r="AG4" i="43" s="1"/>
  <c r="AO4" i="43" s="1"/>
  <c r="AW4" i="43" s="1"/>
  <c r="BE4" i="43" s="1"/>
  <c r="BM4" i="43" s="1"/>
  <c r="Y9" i="43"/>
  <c r="AG9" i="43" s="1"/>
  <c r="AO9" i="43" s="1"/>
  <c r="AG26" i="43"/>
  <c r="AO26" i="43" s="1"/>
  <c r="T12" i="39"/>
  <c r="U12" i="39" s="1"/>
  <c r="AG36" i="43"/>
  <c r="AO36" i="43" s="1"/>
  <c r="AW36" i="43" s="1"/>
  <c r="T29" i="39"/>
  <c r="U29" i="39" s="1"/>
  <c r="AG15" i="43"/>
  <c r="AO15" i="43" s="1"/>
  <c r="T30" i="39"/>
  <c r="U30" i="39" s="1"/>
  <c r="AG24" i="43"/>
  <c r="AO24" i="43" s="1"/>
  <c r="T16" i="39"/>
  <c r="U16" i="39" s="1"/>
  <c r="AG67" i="43"/>
  <c r="AO67" i="43" s="1"/>
  <c r="AW67" i="43" s="1"/>
  <c r="BE67" i="43" s="1"/>
  <c r="BM67" i="43" s="1"/>
  <c r="T21" i="39"/>
  <c r="U21" i="39" s="1"/>
  <c r="AG63" i="43"/>
  <c r="AO63" i="43" s="1"/>
  <c r="AW63" i="43" s="1"/>
  <c r="BE63" i="43" s="1"/>
  <c r="BM63" i="43" s="1"/>
  <c r="T23" i="39"/>
  <c r="U23" i="39" s="1"/>
  <c r="AG68" i="43"/>
  <c r="AO68" i="43" s="1"/>
  <c r="T7" i="39"/>
  <c r="U7" i="39" s="1"/>
  <c r="AG13" i="43"/>
  <c r="AO13" i="43" s="1"/>
  <c r="T32" i="39"/>
  <c r="U32" i="39" s="1"/>
  <c r="AG31" i="43"/>
  <c r="AO31" i="43" s="1"/>
  <c r="T19" i="39"/>
  <c r="U19" i="39" s="1"/>
  <c r="AG37" i="43"/>
  <c r="AO37" i="43" s="1"/>
  <c r="T40" i="39"/>
  <c r="U40" i="39" s="1"/>
  <c r="AG28" i="43"/>
  <c r="AO28" i="43" s="1"/>
  <c r="T42" i="39"/>
  <c r="U42" i="39" s="1"/>
  <c r="AG38" i="43"/>
  <c r="AO38" i="43" s="1"/>
  <c r="T11" i="39"/>
  <c r="U11" i="39" s="1"/>
  <c r="AG51" i="43"/>
  <c r="AO51" i="43" s="1"/>
  <c r="T34" i="39"/>
  <c r="U34" i="39" s="1"/>
  <c r="BE21" i="43"/>
  <c r="BM21" i="43" s="1"/>
  <c r="S10" i="48"/>
  <c r="U10" i="48" s="1"/>
  <c r="S15" i="47"/>
  <c r="AG19" i="43"/>
  <c r="AO19" i="43" s="1"/>
  <c r="T44" i="39"/>
  <c r="U44" i="39" s="1"/>
  <c r="AG27" i="43"/>
  <c r="AO27" i="43" s="1"/>
  <c r="T24" i="39"/>
  <c r="U24" i="39" s="1"/>
  <c r="AG29" i="43"/>
  <c r="AO29" i="43" s="1"/>
  <c r="T41" i="39"/>
  <c r="U41" i="39" s="1"/>
  <c r="AG61" i="43"/>
  <c r="AO61" i="43" s="1"/>
  <c r="T22" i="39"/>
  <c r="U22" i="39" s="1"/>
  <c r="AG53" i="43"/>
  <c r="AO53" i="43" s="1"/>
  <c r="T31" i="39"/>
  <c r="U31" i="39" s="1"/>
  <c r="AG71" i="43"/>
  <c r="AO71" i="43" s="1"/>
  <c r="T39" i="39"/>
  <c r="U39" i="39" s="1"/>
  <c r="BE35" i="43"/>
  <c r="BM35" i="43" s="1"/>
  <c r="S5" i="48"/>
  <c r="AG70" i="43"/>
  <c r="AO70" i="43" s="1"/>
  <c r="AW70" i="43" s="1"/>
  <c r="T9" i="39"/>
  <c r="U9" i="39" s="1"/>
  <c r="AG54" i="43"/>
  <c r="AO54" i="43" s="1"/>
  <c r="AW54" i="43" s="1"/>
  <c r="T27" i="39"/>
  <c r="U27" i="39" s="1"/>
  <c r="AG40" i="43"/>
  <c r="AO40" i="43" s="1"/>
  <c r="T10" i="39"/>
  <c r="U10" i="39" s="1"/>
  <c r="AG17" i="43"/>
  <c r="AO17" i="43" s="1"/>
  <c r="T37" i="39"/>
  <c r="U37" i="39" s="1"/>
  <c r="AG42" i="43"/>
  <c r="AO42" i="43" s="1"/>
  <c r="T43" i="39"/>
  <c r="U43" i="39" s="1"/>
  <c r="AG66" i="43"/>
  <c r="AO66" i="43" s="1"/>
  <c r="AW66" i="43" s="1"/>
  <c r="T13" i="39"/>
  <c r="U13" i="39" s="1"/>
  <c r="AG75" i="43"/>
  <c r="AO75" i="43" s="1"/>
  <c r="T36" i="39"/>
  <c r="U36" i="39" s="1"/>
  <c r="AG73" i="43"/>
  <c r="AO73" i="43" s="1"/>
  <c r="T4" i="39"/>
  <c r="U4" i="39" s="1"/>
  <c r="U20" i="46"/>
  <c r="U28" i="46"/>
  <c r="U4" i="46"/>
  <c r="U21" i="46"/>
  <c r="AR96" i="43"/>
  <c r="G12" i="43"/>
  <c r="G78" i="43"/>
  <c r="AR94" i="43"/>
  <c r="AR11" i="43"/>
  <c r="T35" i="39" l="1"/>
  <c r="U35" i="39" s="1"/>
  <c r="BE10" i="43"/>
  <c r="BM10" i="43" s="1"/>
  <c r="S8" i="47"/>
  <c r="U8" i="47" s="1"/>
  <c r="T5" i="39"/>
  <c r="U5" i="39" s="1"/>
  <c r="T17" i="39"/>
  <c r="U17" i="39" s="1"/>
  <c r="T14" i="39"/>
  <c r="U14" i="39" s="1"/>
  <c r="S17" i="47"/>
  <c r="U17" i="47" s="1"/>
  <c r="S12" i="48"/>
  <c r="U12" i="48" s="1"/>
  <c r="S8" i="46"/>
  <c r="U8" i="46" s="1"/>
  <c r="S3" i="47"/>
  <c r="U3" i="47" s="1"/>
  <c r="BE7" i="43"/>
  <c r="BM7" i="43" s="1"/>
  <c r="AW42" i="43"/>
  <c r="S27" i="46"/>
  <c r="U27" i="46" s="1"/>
  <c r="S35" i="47"/>
  <c r="U35" i="47" s="1"/>
  <c r="BE54" i="43"/>
  <c r="BM54" i="43" s="1"/>
  <c r="AW37" i="43"/>
  <c r="S36" i="46"/>
  <c r="U36" i="46" s="1"/>
  <c r="AW9" i="43"/>
  <c r="S33" i="46"/>
  <c r="U33" i="46" s="1"/>
  <c r="AW75" i="43"/>
  <c r="S6" i="46"/>
  <c r="U6" i="46" s="1"/>
  <c r="AW71" i="43"/>
  <c r="S24" i="46"/>
  <c r="U24" i="46" s="1"/>
  <c r="BE8" i="43"/>
  <c r="BM8" i="43" s="1"/>
  <c r="S3" i="48"/>
  <c r="U3" i="48" s="1"/>
  <c r="S38" i="47"/>
  <c r="U38" i="47" s="1"/>
  <c r="AW17" i="43"/>
  <c r="S11" i="46"/>
  <c r="U11" i="46" s="1"/>
  <c r="AW51" i="43"/>
  <c r="S26" i="46"/>
  <c r="U26" i="46" s="1"/>
  <c r="AW31" i="43"/>
  <c r="S14" i="46"/>
  <c r="U14" i="46" s="1"/>
  <c r="S41" i="47"/>
  <c r="U41" i="47" s="1"/>
  <c r="S31" i="48"/>
  <c r="U31" i="48" s="1"/>
  <c r="BE36" i="43"/>
  <c r="BM36" i="43" s="1"/>
  <c r="AW53" i="43"/>
  <c r="S18" i="46"/>
  <c r="U18" i="46" s="1"/>
  <c r="AW27" i="43"/>
  <c r="S19" i="46"/>
  <c r="U19" i="46" s="1"/>
  <c r="AW40" i="43"/>
  <c r="S34" i="46"/>
  <c r="U34" i="46" s="1"/>
  <c r="AW38" i="43"/>
  <c r="S15" i="46"/>
  <c r="U15" i="46" s="1"/>
  <c r="AW13" i="43"/>
  <c r="S25" i="46"/>
  <c r="U25" i="46" s="1"/>
  <c r="AW24" i="43"/>
  <c r="S3" i="46"/>
  <c r="U3" i="46" s="1"/>
  <c r="AW26" i="43"/>
  <c r="S12" i="46"/>
  <c r="U12" i="46" s="1"/>
  <c r="S33" i="47"/>
  <c r="U33" i="47" s="1"/>
  <c r="S36" i="48"/>
  <c r="U36" i="48" s="1"/>
  <c r="BE70" i="43"/>
  <c r="BM70" i="43" s="1"/>
  <c r="AW61" i="43"/>
  <c r="S23" i="46"/>
  <c r="U23" i="46" s="1"/>
  <c r="AW19" i="43"/>
  <c r="S17" i="46"/>
  <c r="U17" i="46" s="1"/>
  <c r="BE66" i="43"/>
  <c r="BM66" i="43" s="1"/>
  <c r="S26" i="48"/>
  <c r="U26" i="48" s="1"/>
  <c r="AW6" i="43"/>
  <c r="BE6" i="43" s="1"/>
  <c r="BM6" i="43" s="1"/>
  <c r="S10" i="46"/>
  <c r="U10" i="46" s="1"/>
  <c r="U6" i="48"/>
  <c r="U5" i="48"/>
  <c r="U15" i="47"/>
  <c r="AW28" i="43"/>
  <c r="S9" i="46"/>
  <c r="U9" i="46" s="1"/>
  <c r="AW68" i="43"/>
  <c r="S13" i="46"/>
  <c r="U13" i="46" s="1"/>
  <c r="AW15" i="43"/>
  <c r="S32" i="46"/>
  <c r="U32" i="46" s="1"/>
  <c r="AW73" i="43"/>
  <c r="S29" i="46"/>
  <c r="U29" i="46" s="1"/>
  <c r="AW29" i="43"/>
  <c r="S35" i="46"/>
  <c r="U35" i="46" s="1"/>
  <c r="S30" i="46"/>
  <c r="U30" i="46" s="1"/>
  <c r="T20" i="39"/>
  <c r="U20" i="39" s="1"/>
  <c r="S16" i="46"/>
  <c r="U16" i="46" s="1"/>
  <c r="S37" i="47" l="1"/>
  <c r="U37" i="47" s="1"/>
  <c r="BE68" i="43"/>
  <c r="BM68" i="43" s="1"/>
  <c r="BE17" i="43"/>
  <c r="BM17" i="43" s="1"/>
  <c r="S24" i="48"/>
  <c r="U24" i="48" s="1"/>
  <c r="BE38" i="43"/>
  <c r="BM38" i="43" s="1"/>
  <c r="S7" i="48"/>
  <c r="U7" i="48" s="1"/>
  <c r="S10" i="47"/>
  <c r="U10" i="47" s="1"/>
  <c r="S21" i="48"/>
  <c r="U21" i="48" s="1"/>
  <c r="BE9" i="43"/>
  <c r="BM9" i="43" s="1"/>
  <c r="S36" i="47"/>
  <c r="U36" i="47" s="1"/>
  <c r="BE26" i="43"/>
  <c r="BM26" i="43" s="1"/>
  <c r="S24" i="47"/>
  <c r="U24" i="47" s="1"/>
  <c r="S16" i="48"/>
  <c r="U16" i="48" s="1"/>
  <c r="BE40" i="43"/>
  <c r="BM40" i="43" s="1"/>
  <c r="S20" i="48"/>
  <c r="U20" i="48" s="1"/>
  <c r="S20" i="47"/>
  <c r="U20" i="47" s="1"/>
  <c r="S28" i="48"/>
  <c r="U28" i="48" s="1"/>
  <c r="BE37" i="43"/>
  <c r="BM37" i="43" s="1"/>
  <c r="S26" i="47"/>
  <c r="U26" i="47" s="1"/>
  <c r="BE31" i="43"/>
  <c r="BM31" i="43" s="1"/>
  <c r="S30" i="47"/>
  <c r="U30" i="47" s="1"/>
  <c r="S13" i="48"/>
  <c r="U13" i="48" s="1"/>
  <c r="S14" i="47"/>
  <c r="U14" i="47" s="1"/>
  <c r="S22" i="47"/>
  <c r="U22" i="47" s="1"/>
  <c r="BE29" i="43"/>
  <c r="BM29" i="43" s="1"/>
  <c r="BE28" i="43"/>
  <c r="BM28" i="43" s="1"/>
  <c r="S23" i="47"/>
  <c r="U23" i="47" s="1"/>
  <c r="BE73" i="43"/>
  <c r="BM73" i="43" s="1"/>
  <c r="S11" i="48"/>
  <c r="U11" i="48" s="1"/>
  <c r="S4" i="47"/>
  <c r="U4" i="47" s="1"/>
  <c r="S17" i="48"/>
  <c r="U17" i="48" s="1"/>
  <c r="BE19" i="43"/>
  <c r="BM19" i="43" s="1"/>
  <c r="BE24" i="43"/>
  <c r="BM24" i="43" s="1"/>
  <c r="S40" i="47"/>
  <c r="U40" i="47" s="1"/>
  <c r="S18" i="48"/>
  <c r="U18" i="48" s="1"/>
  <c r="BE27" i="43"/>
  <c r="BM27" i="43" s="1"/>
  <c r="S9" i="47"/>
  <c r="U9" i="47" s="1"/>
  <c r="S29" i="48"/>
  <c r="U29" i="48" s="1"/>
  <c r="BE71" i="43"/>
  <c r="BM71" i="43" s="1"/>
  <c r="S12" i="47"/>
  <c r="U12" i="47" s="1"/>
  <c r="S34" i="48"/>
  <c r="U34" i="48" s="1"/>
  <c r="S42" i="47"/>
  <c r="U42" i="47" s="1"/>
  <c r="S38" i="48"/>
  <c r="U38" i="48" s="1"/>
  <c r="BE15" i="43"/>
  <c r="BM15" i="43" s="1"/>
  <c r="BE61" i="43"/>
  <c r="BM61" i="43" s="1"/>
  <c r="S25" i="48"/>
  <c r="U25" i="48" s="1"/>
  <c r="S21" i="47"/>
  <c r="U21" i="47" s="1"/>
  <c r="S14" i="48"/>
  <c r="U14" i="48" s="1"/>
  <c r="BE51" i="43"/>
  <c r="BM51" i="43" s="1"/>
  <c r="S29" i="47"/>
  <c r="U29" i="47" s="1"/>
  <c r="S28" i="47"/>
  <c r="U28" i="47" s="1"/>
  <c r="S30" i="48"/>
  <c r="U30" i="48" s="1"/>
  <c r="BE13" i="43"/>
  <c r="BM13" i="43" s="1"/>
  <c r="BE53" i="43"/>
  <c r="BM53" i="43" s="1"/>
  <c r="S22" i="48"/>
  <c r="U22" i="48" s="1"/>
  <c r="S6" i="47"/>
  <c r="U6" i="47" s="1"/>
  <c r="S15" i="48"/>
  <c r="U15" i="48" s="1"/>
  <c r="BE75" i="43"/>
  <c r="BM75" i="43" s="1"/>
  <c r="S7" i="47"/>
  <c r="U7" i="47" s="1"/>
  <c r="BE42" i="43"/>
  <c r="BM42" i="43" s="1"/>
  <c r="S25" i="47"/>
  <c r="U25" i="47" s="1"/>
  <c r="U4" i="38" l="1"/>
  <c r="U5" i="38"/>
  <c r="U6" i="38"/>
  <c r="U7" i="38"/>
  <c r="U8" i="38"/>
  <c r="U9" i="38"/>
  <c r="U10" i="38"/>
  <c r="U11" i="38"/>
  <c r="U12" i="38"/>
  <c r="U13" i="38"/>
  <c r="U14" i="38"/>
  <c r="U15" i="38"/>
  <c r="U16" i="38"/>
  <c r="U17" i="38"/>
  <c r="U18" i="38"/>
  <c r="U19" i="38"/>
  <c r="U20" i="38"/>
  <c r="U21" i="38"/>
  <c r="U22" i="38"/>
  <c r="U23" i="38"/>
  <c r="U26" i="38"/>
  <c r="U27" i="38"/>
  <c r="U28" i="38"/>
  <c r="U29" i="38"/>
  <c r="U30" i="38"/>
  <c r="U31" i="38"/>
  <c r="U32" i="38"/>
  <c r="U33" i="38"/>
  <c r="U34" i="38"/>
  <c r="U35" i="38"/>
  <c r="U36" i="38"/>
  <c r="U37" i="38"/>
  <c r="U38" i="38"/>
  <c r="U39" i="38"/>
  <c r="U40" i="38"/>
  <c r="U41" i="38"/>
  <c r="U3" i="38"/>
  <c r="V5" i="38"/>
  <c r="V4" i="38"/>
  <c r="V3" i="3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Ikuma Saito</author>
  </authors>
  <commentList>
    <comment ref="G1" authorId="0" shapeId="0" xr:uid="{0F616389-7FCD-4D70-BDDE-BB0C53C9DD01}">
      <text>
        <r>
          <rPr>
            <b/>
            <sz val="9"/>
            <color indexed="81"/>
            <rFont val="MS P ゴシック"/>
            <family val="3"/>
            <charset val="128"/>
          </rPr>
          <t>Ikuma Saito:</t>
        </r>
        <r>
          <rPr>
            <sz val="9"/>
            <color indexed="81"/>
            <rFont val="MS P ゴシック"/>
            <family val="3"/>
            <charset val="128"/>
          </rPr>
          <t xml:space="preserve">
更新日</t>
        </r>
      </text>
    </comment>
    <comment ref="H1" authorId="0" shapeId="0" xr:uid="{D1F44F14-7C97-4A20-9E89-7CBC86D35582}">
      <text>
        <r>
          <rPr>
            <b/>
            <sz val="9"/>
            <color indexed="81"/>
            <rFont val="MS P ゴシック"/>
            <family val="3"/>
            <charset val="128"/>
          </rPr>
          <t>Ikuma Saito:</t>
        </r>
        <r>
          <rPr>
            <sz val="9"/>
            <color indexed="81"/>
            <rFont val="MS P ゴシック"/>
            <family val="3"/>
            <charset val="128"/>
          </rPr>
          <t xml:space="preserve">
更新者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Ikuma Saito</author>
  </authors>
  <commentList>
    <comment ref="O1" authorId="0" shapeId="0" xr:uid="{001ABC16-5763-4239-911E-ABFD60503E4E}">
      <text>
        <r>
          <rPr>
            <b/>
            <sz val="9"/>
            <color indexed="81"/>
            <rFont val="MS P ゴシック"/>
            <family val="3"/>
            <charset val="128"/>
          </rPr>
          <t>Ikuma Saito:</t>
        </r>
        <r>
          <rPr>
            <sz val="9"/>
            <color indexed="81"/>
            <rFont val="MS P ゴシック"/>
            <family val="3"/>
            <charset val="128"/>
          </rPr>
          <t xml:space="preserve">
重複時はコメント挿入</t>
        </r>
      </text>
    </comment>
    <comment ref="O7" authorId="0" shapeId="0" xr:uid="{F3717129-0A24-453E-B144-2228DA57B8A9}">
      <text>
        <r>
          <rPr>
            <b/>
            <sz val="9"/>
            <color indexed="81"/>
            <rFont val="MS P ゴシック"/>
            <family val="3"/>
            <charset val="128"/>
          </rPr>
          <t>Ikuma Saito:</t>
        </r>
        <r>
          <rPr>
            <sz val="9"/>
            <color indexed="81"/>
            <rFont val="MS P ゴシック"/>
            <family val="3"/>
            <charset val="128"/>
          </rPr>
          <t xml:space="preserve">
#3,#5,#7
</t>
        </r>
      </text>
    </comment>
    <comment ref="O14" authorId="0" shapeId="0" xr:uid="{5B76930C-26FC-452C-B1C0-776EE6805FF9}">
      <text>
        <r>
          <rPr>
            <b/>
            <sz val="9"/>
            <color indexed="81"/>
            <rFont val="MS P ゴシック"/>
            <family val="3"/>
            <charset val="128"/>
          </rPr>
          <t>Ikuma Saito:</t>
        </r>
        <r>
          <rPr>
            <sz val="9"/>
            <color indexed="81"/>
            <rFont val="MS P ゴシック"/>
            <family val="3"/>
            <charset val="128"/>
          </rPr>
          <t xml:space="preserve">
#5,#16
</t>
        </r>
      </text>
    </comment>
    <comment ref="R82" authorId="0" shapeId="0" xr:uid="{733DB4DB-4A58-4027-AE79-86AAD3118616}">
      <text>
        <r>
          <rPr>
            <b/>
            <sz val="9"/>
            <color indexed="81"/>
            <rFont val="MS P ゴシック"/>
            <family val="3"/>
            <charset val="128"/>
          </rPr>
          <t>Ikuma Saito:</t>
        </r>
        <r>
          <rPr>
            <sz val="9"/>
            <color indexed="81"/>
            <rFont val="MS P ゴシック"/>
            <family val="3"/>
            <charset val="128"/>
          </rPr>
          <t xml:space="preserve">
対象外
会長確認済み</t>
        </r>
      </text>
    </comment>
  </commentList>
</comments>
</file>

<file path=xl/sharedStrings.xml><?xml version="1.0" encoding="utf-8"?>
<sst xmlns="http://schemas.openxmlformats.org/spreadsheetml/2006/main" count="4261" uniqueCount="1025">
  <si>
    <t>氏</t>
  </si>
  <si>
    <t>名</t>
  </si>
  <si>
    <t>会社名</t>
  </si>
  <si>
    <t>Individual</t>
  </si>
  <si>
    <t>Nissan North America, Inc.</t>
  </si>
  <si>
    <t>Ichikawa</t>
  </si>
  <si>
    <t>Yoji</t>
  </si>
  <si>
    <t>Kikuchi</t>
  </si>
  <si>
    <t>Morioka</t>
  </si>
  <si>
    <t>Yasuhiro</t>
  </si>
  <si>
    <t>Nagai</t>
  </si>
  <si>
    <t>Candy</t>
  </si>
  <si>
    <t>Ray</t>
  </si>
  <si>
    <t>Anthony</t>
  </si>
  <si>
    <t>Ray Law International, P.C.</t>
  </si>
  <si>
    <t>Ojiro</t>
  </si>
  <si>
    <t>Yoshiya</t>
  </si>
  <si>
    <t>優勝</t>
    <rPh sb="0" eb="2">
      <t>ユウショウ</t>
    </rPh>
    <phoneticPr fontId="6"/>
  </si>
  <si>
    <t>Best Gross</t>
    <phoneticPr fontId="6"/>
  </si>
  <si>
    <t>Gross</t>
    <phoneticPr fontId="6"/>
  </si>
  <si>
    <t>HC</t>
    <phoneticPr fontId="6"/>
  </si>
  <si>
    <t>Net</t>
    <phoneticPr fontId="6"/>
  </si>
  <si>
    <t>Birdie</t>
    <phoneticPr fontId="6"/>
  </si>
  <si>
    <t>ニアピン</t>
    <phoneticPr fontId="6"/>
  </si>
  <si>
    <t>ドラコン</t>
    <phoneticPr fontId="6"/>
  </si>
  <si>
    <t>GC
point</t>
    <phoneticPr fontId="6"/>
  </si>
  <si>
    <t>GC
total</t>
    <phoneticPr fontId="6"/>
  </si>
  <si>
    <t>備考</t>
    <rPh sb="0" eb="2">
      <t>ビコウ</t>
    </rPh>
    <phoneticPr fontId="5"/>
  </si>
  <si>
    <t>Note</t>
    <phoneticPr fontId="5"/>
  </si>
  <si>
    <t>COMPANY</t>
  </si>
  <si>
    <t>member</t>
    <phoneticPr fontId="5"/>
  </si>
  <si>
    <t>OUT</t>
    <phoneticPr fontId="5"/>
  </si>
  <si>
    <t>IN</t>
    <phoneticPr fontId="5"/>
  </si>
  <si>
    <t>GROSS</t>
    <phoneticPr fontId="5"/>
  </si>
  <si>
    <t>NET</t>
    <phoneticPr fontId="5"/>
  </si>
  <si>
    <t>更新履歴</t>
    <rPh sb="0" eb="2">
      <t>コウシン</t>
    </rPh>
    <rPh sb="2" eb="4">
      <t>リレキ</t>
    </rPh>
    <phoneticPr fontId="5"/>
  </si>
  <si>
    <t>Mike</t>
  </si>
  <si>
    <t>Mizusawa</t>
  </si>
  <si>
    <t>Sugawa</t>
  </si>
  <si>
    <t>Masako</t>
  </si>
  <si>
    <t>IACE Travel</t>
  </si>
  <si>
    <t>G.C. pnt</t>
  </si>
  <si>
    <t>Last Name</t>
  </si>
  <si>
    <t>First Name</t>
  </si>
  <si>
    <t>Takashi</t>
  </si>
  <si>
    <t>Tachibana</t>
  </si>
  <si>
    <t>Yoshie</t>
  </si>
  <si>
    <r>
      <rPr>
        <b/>
        <sz val="14"/>
        <color indexed="12"/>
        <rFont val="ＭＳ Ｐゴシック"/>
        <family val="3"/>
        <charset val="128"/>
      </rPr>
      <t>最新</t>
    </r>
    <r>
      <rPr>
        <b/>
        <sz val="14"/>
        <color indexed="12"/>
        <rFont val="Arial"/>
        <family val="2"/>
      </rPr>
      <t>HDCP</t>
    </r>
  </si>
  <si>
    <r>
      <rPr>
        <b/>
        <sz val="14"/>
        <color indexed="12"/>
        <rFont val="ＭＳ Ｐゴシック"/>
        <family val="3"/>
        <charset val="128"/>
      </rPr>
      <t>新</t>
    </r>
    <r>
      <rPr>
        <b/>
        <sz val="14"/>
        <color indexed="12"/>
        <rFont val="Arial"/>
        <family val="2"/>
      </rPr>
      <t>HDCP</t>
    </r>
  </si>
  <si>
    <t>Sugiyama</t>
  </si>
  <si>
    <t>Katsuhiko</t>
  </si>
  <si>
    <t>Muramatsu</t>
  </si>
  <si>
    <t>Yuzuru</t>
  </si>
  <si>
    <t>Nagashima</t>
  </si>
  <si>
    <t>Masaya</t>
  </si>
  <si>
    <r>
      <t>2</t>
    </r>
    <r>
      <rPr>
        <sz val="12"/>
        <color theme="1"/>
        <rFont val="ＭＳ Ｐゴシック"/>
        <family val="3"/>
        <charset val="128"/>
        <scheme val="minor"/>
      </rPr>
      <t>位</t>
    </r>
  </si>
  <si>
    <r>
      <t>3</t>
    </r>
    <r>
      <rPr>
        <sz val="12"/>
        <color theme="1"/>
        <rFont val="ＭＳ Ｐゴシック"/>
        <family val="3"/>
        <charset val="128"/>
        <scheme val="minor"/>
      </rPr>
      <t>位</t>
    </r>
  </si>
  <si>
    <t>Tadahiro</t>
  </si>
  <si>
    <t>Koyama</t>
  </si>
  <si>
    <t>Akio</t>
  </si>
  <si>
    <t>Junko</t>
  </si>
  <si>
    <t>Teijin</t>
  </si>
  <si>
    <t>Tee</t>
  </si>
  <si>
    <t>Oi</t>
  </si>
  <si>
    <r>
      <t>8</t>
    </r>
    <r>
      <rPr>
        <b/>
        <sz val="12"/>
        <color theme="1"/>
        <rFont val="ＭＳ Ｐゴシック"/>
        <family val="3"/>
        <charset val="128"/>
        <scheme val="minor"/>
      </rPr>
      <t>月度</t>
    </r>
  </si>
  <si>
    <r>
      <t>7</t>
    </r>
    <r>
      <rPr>
        <b/>
        <sz val="12"/>
        <color theme="1"/>
        <rFont val="ＭＳ Ｐゴシック"/>
        <family val="3"/>
        <charset val="128"/>
        <scheme val="minor"/>
      </rPr>
      <t>月度</t>
    </r>
  </si>
  <si>
    <r>
      <t>6</t>
    </r>
    <r>
      <rPr>
        <b/>
        <sz val="12"/>
        <color theme="1"/>
        <rFont val="ＭＳ Ｐゴシック"/>
        <family val="3"/>
        <charset val="128"/>
        <scheme val="minor"/>
      </rPr>
      <t>月度</t>
    </r>
  </si>
  <si>
    <t>9月度</t>
  </si>
  <si>
    <t>10月度</t>
  </si>
  <si>
    <r>
      <rPr>
        <b/>
        <sz val="11"/>
        <color indexed="8"/>
        <rFont val="ＭＳ Ｐゴシック"/>
        <family val="2"/>
        <charset val="128"/>
      </rPr>
      <t>順位</t>
    </r>
    <rPh sb="0" eb="2">
      <t>ジュンイ</t>
    </rPh>
    <phoneticPr fontId="5"/>
  </si>
  <si>
    <r>
      <rPr>
        <sz val="11"/>
        <color theme="1"/>
        <rFont val="ＭＳ Ｐゴシック"/>
        <family val="2"/>
        <charset val="128"/>
      </rPr>
      <t>組</t>
    </r>
    <rPh sb="0" eb="1">
      <t>クミ</t>
    </rPh>
    <phoneticPr fontId="5"/>
  </si>
  <si>
    <r>
      <rPr>
        <sz val="11"/>
        <color rgb="FF000000"/>
        <rFont val="ＭＳ Ｐゴシック"/>
        <family val="2"/>
        <charset val="128"/>
      </rPr>
      <t>会員</t>
    </r>
  </si>
  <si>
    <r>
      <rPr>
        <b/>
        <sz val="11"/>
        <rFont val="ＭＳ Ｐゴシック"/>
        <family val="2"/>
        <charset val="128"/>
      </rPr>
      <t>ベスグロ</t>
    </r>
    <r>
      <rPr>
        <b/>
        <sz val="11"/>
        <rFont val="Arial"/>
        <family val="2"/>
      </rPr>
      <t xml:space="preserve">
$20</t>
    </r>
    <phoneticPr fontId="59"/>
  </si>
  <si>
    <r>
      <rPr>
        <b/>
        <sz val="11"/>
        <rFont val="ＭＳ Ｐゴシック"/>
        <family val="2"/>
        <charset val="128"/>
      </rPr>
      <t>ニアピン</t>
    </r>
    <r>
      <rPr>
        <b/>
        <sz val="11"/>
        <rFont val="Arial"/>
        <family val="2"/>
      </rPr>
      <t xml:space="preserve">
Pro V1</t>
    </r>
    <phoneticPr fontId="59"/>
  </si>
  <si>
    <r>
      <rPr>
        <b/>
        <sz val="11"/>
        <rFont val="ＭＳ Ｐゴシック"/>
        <family val="2"/>
        <charset val="128"/>
      </rPr>
      <t>ドラコン</t>
    </r>
    <r>
      <rPr>
        <b/>
        <sz val="11"/>
        <rFont val="Arial"/>
        <family val="2"/>
      </rPr>
      <t xml:space="preserve">
Pro V1</t>
    </r>
    <phoneticPr fontId="59"/>
  </si>
  <si>
    <t>GCP</t>
    <phoneticPr fontId="59"/>
  </si>
  <si>
    <t>Kato</t>
  </si>
  <si>
    <t>Seiya</t>
  </si>
  <si>
    <t>Akutagawa</t>
  </si>
  <si>
    <t>Hiroshi</t>
  </si>
  <si>
    <t>Lee</t>
  </si>
  <si>
    <t>Kyu Ha</t>
  </si>
  <si>
    <t>Yamada</t>
  </si>
  <si>
    <t>Masami</t>
  </si>
  <si>
    <t>DENSO International America, Inc.</t>
  </si>
  <si>
    <t>Ryosan Technologies USA</t>
  </si>
  <si>
    <t>Kyosha North America Inc.</t>
  </si>
  <si>
    <t>Takada</t>
  </si>
  <si>
    <t>Golden Fox無料プレー券</t>
  </si>
  <si>
    <t>Bento39何でも弁当無料券</t>
  </si>
  <si>
    <t>新GCP</t>
    <rPh sb="0" eb="1">
      <t>シン</t>
    </rPh>
    <phoneticPr fontId="59"/>
  </si>
  <si>
    <t>Harada</t>
  </si>
  <si>
    <t>Naoyuki</t>
  </si>
  <si>
    <t xml:space="preserve">Birdie $5
Eagle $20 </t>
    <phoneticPr fontId="59"/>
  </si>
  <si>
    <t>GC
point</t>
  </si>
  <si>
    <t>GC
total</t>
  </si>
  <si>
    <t>ドラコン</t>
    <phoneticPr fontId="59"/>
  </si>
  <si>
    <t>Grand
Champ</t>
    <phoneticPr fontId="59"/>
  </si>
  <si>
    <t>4月度</t>
    <phoneticPr fontId="59"/>
  </si>
  <si>
    <t>5月度</t>
    <phoneticPr fontId="59"/>
  </si>
  <si>
    <r>
      <t>4</t>
    </r>
    <r>
      <rPr>
        <b/>
        <sz val="14"/>
        <color indexed="8"/>
        <rFont val="ＭＳ Ｐゴシック"/>
        <family val="2"/>
        <charset val="128"/>
      </rPr>
      <t>月度月例会集計</t>
    </r>
    <phoneticPr fontId="59"/>
  </si>
  <si>
    <t>Gold</t>
  </si>
  <si>
    <t>Shinozuka</t>
  </si>
  <si>
    <t>Kevin</t>
  </si>
  <si>
    <t>Green</t>
  </si>
  <si>
    <t>Blue</t>
  </si>
  <si>
    <t>3B</t>
    <phoneticPr fontId="59"/>
  </si>
  <si>
    <t>New-1</t>
  </si>
  <si>
    <t>優勝トロフィー+$50</t>
  </si>
  <si>
    <t>5B</t>
  </si>
  <si>
    <r>
      <rPr>
        <sz val="11"/>
        <color theme="1"/>
        <rFont val="ＭＳ Ｐゴシック"/>
        <family val="2"/>
        <charset val="128"/>
      </rPr>
      <t>新</t>
    </r>
    <r>
      <rPr>
        <sz val="11"/>
        <color theme="1"/>
        <rFont val="Arial"/>
        <family val="2"/>
      </rPr>
      <t>HDC</t>
    </r>
    <rPh sb="0" eb="1">
      <t>シン</t>
    </rPh>
    <phoneticPr fontId="59"/>
  </si>
  <si>
    <r>
      <t>5</t>
    </r>
    <r>
      <rPr>
        <b/>
        <sz val="14"/>
        <color indexed="8"/>
        <rFont val="ＭＳ Ｐゴシック"/>
        <family val="2"/>
        <charset val="128"/>
      </rPr>
      <t>月度月例会集計</t>
    </r>
    <phoneticPr fontId="59"/>
  </si>
  <si>
    <t>Tee</t>
    <phoneticPr fontId="59"/>
  </si>
  <si>
    <t>HDCP</t>
    <phoneticPr fontId="5"/>
  </si>
  <si>
    <t>Age</t>
    <phoneticPr fontId="59"/>
  </si>
  <si>
    <t>HDCP</t>
  </si>
  <si>
    <r>
      <t>6</t>
    </r>
    <r>
      <rPr>
        <b/>
        <sz val="14"/>
        <color indexed="8"/>
        <rFont val="ＭＳ Ｐゴシック"/>
        <family val="2"/>
        <charset val="128"/>
      </rPr>
      <t>月度月例会集計</t>
    </r>
    <phoneticPr fontId="59"/>
  </si>
  <si>
    <t>順位</t>
  </si>
  <si>
    <t>賞金</t>
  </si>
  <si>
    <t>準優勝</t>
  </si>
  <si>
    <t>3位</t>
  </si>
  <si>
    <t>4位</t>
  </si>
  <si>
    <t>5位</t>
  </si>
  <si>
    <t>6位</t>
  </si>
  <si>
    <t>7位</t>
  </si>
  <si>
    <t>8位</t>
  </si>
  <si>
    <t>9位</t>
  </si>
  <si>
    <t>10位</t>
  </si>
  <si>
    <t>12位</t>
  </si>
  <si>
    <t>20位</t>
  </si>
  <si>
    <t>23位</t>
  </si>
  <si>
    <t>25位</t>
  </si>
  <si>
    <t>28位</t>
  </si>
  <si>
    <t>30位</t>
  </si>
  <si>
    <t>氏名</t>
    <rPh sb="0" eb="2">
      <t>シメイ</t>
    </rPh>
    <phoneticPr fontId="6"/>
  </si>
  <si>
    <t xml:space="preserve">Dicks 商品券$50 </t>
    <rPh sb="6" eb="9">
      <t>ショウヒンケン</t>
    </rPh>
    <phoneticPr fontId="6"/>
  </si>
  <si>
    <t xml:space="preserve">Bi Bim Bap食事券$50 </t>
    <rPh sb="10" eb="13">
      <t>ショクジケン</t>
    </rPh>
    <phoneticPr fontId="6"/>
  </si>
  <si>
    <t>Fox Creak 無料プレー券</t>
    <rPh sb="10" eb="12">
      <t>ムリョウ</t>
    </rPh>
    <rPh sb="15" eb="16">
      <t>ケン</t>
    </rPh>
    <phoneticPr fontId="6"/>
  </si>
  <si>
    <t>18位</t>
    <rPh sb="2" eb="3">
      <t>イ</t>
    </rPh>
    <phoneticPr fontId="6"/>
  </si>
  <si>
    <t>スタバ券$20</t>
    <rPh sb="3" eb="4">
      <t>ケン</t>
    </rPh>
    <phoneticPr fontId="6"/>
  </si>
  <si>
    <t>Fumi食事券＄25</t>
    <rPh sb="4" eb="7">
      <t>ショクジケン</t>
    </rPh>
    <phoneticPr fontId="6"/>
  </si>
  <si>
    <t>33位</t>
    <rPh sb="2" eb="3">
      <t>イ</t>
    </rPh>
    <phoneticPr fontId="6"/>
  </si>
  <si>
    <t>35位</t>
    <rPh sb="2" eb="3">
      <t>イ</t>
    </rPh>
    <phoneticPr fontId="6"/>
  </si>
  <si>
    <t>39位</t>
    <rPh sb="2" eb="3">
      <t>イ</t>
    </rPh>
    <phoneticPr fontId="6"/>
  </si>
  <si>
    <t>40位</t>
    <rPh sb="2" eb="3">
      <t>イ</t>
    </rPh>
    <phoneticPr fontId="6"/>
  </si>
  <si>
    <t>45位</t>
    <rPh sb="2" eb="3">
      <t>イ</t>
    </rPh>
    <phoneticPr fontId="6"/>
  </si>
  <si>
    <r>
      <t>7</t>
    </r>
    <r>
      <rPr>
        <b/>
        <sz val="14"/>
        <color indexed="8"/>
        <rFont val="ＭＳ Ｐゴシック"/>
        <family val="2"/>
        <charset val="128"/>
      </rPr>
      <t>月度月例会集計</t>
    </r>
    <phoneticPr fontId="59"/>
  </si>
  <si>
    <t>Terao</t>
  </si>
  <si>
    <t>Rumi</t>
  </si>
  <si>
    <t>Ann Arbor Bilingual</t>
  </si>
  <si>
    <t>OUT</t>
  </si>
  <si>
    <t>IN</t>
  </si>
  <si>
    <t>Gross</t>
  </si>
  <si>
    <t>NET</t>
  </si>
  <si>
    <t xml:space="preserve">Pro-V1 1ダース </t>
  </si>
  <si>
    <t>11位</t>
  </si>
  <si>
    <t>ベスグロ</t>
  </si>
  <si>
    <t>ゲスト　ベスグロ</t>
  </si>
  <si>
    <t>3B</t>
  </si>
  <si>
    <t>6B</t>
  </si>
  <si>
    <t>Best Gross</t>
  </si>
  <si>
    <t>HC</t>
  </si>
  <si>
    <t>Net</t>
  </si>
  <si>
    <t>Birdie</t>
  </si>
  <si>
    <t>ニアピン</t>
  </si>
  <si>
    <t>ドラコン</t>
  </si>
  <si>
    <t>Shinotsuka</t>
  </si>
  <si>
    <r>
      <t>2022</t>
    </r>
    <r>
      <rPr>
        <b/>
        <sz val="20"/>
        <color rgb="FF000000"/>
        <rFont val="MS Gothic"/>
        <family val="3"/>
        <charset val="128"/>
      </rPr>
      <t>年　ミシガン会　スコア集計表</t>
    </r>
    <phoneticPr fontId="59"/>
  </si>
  <si>
    <r>
      <t>20</t>
    </r>
    <r>
      <rPr>
        <b/>
        <sz val="14"/>
        <color rgb="FF0000FF"/>
        <rFont val="Arial"/>
        <family val="2"/>
      </rPr>
      <t>22</t>
    </r>
    <phoneticPr fontId="59"/>
  </si>
  <si>
    <r>
      <t>14</t>
    </r>
    <r>
      <rPr>
        <sz val="12"/>
        <rFont val="ＭＳ Ｐゴシック"/>
        <family val="2"/>
        <charset val="128"/>
      </rPr>
      <t>→</t>
    </r>
    <r>
      <rPr>
        <sz val="12"/>
        <rFont val="Arial"/>
        <family val="2"/>
      </rPr>
      <t>12</t>
    </r>
    <phoneticPr fontId="59"/>
  </si>
  <si>
    <t>18→16</t>
    <phoneticPr fontId="59"/>
  </si>
  <si>
    <t>2022 Michigan 会 賞品リスト</t>
  </si>
  <si>
    <t>2022賞品</t>
  </si>
  <si>
    <t>VISA商品券＄50</t>
    <rPh sb="4" eb="6">
      <t>ショウヒン</t>
    </rPh>
    <rPh sb="6" eb="7">
      <t>ケン</t>
    </rPh>
    <phoneticPr fontId="6"/>
  </si>
  <si>
    <t>写楽$50食事券（3ヶ月期限）</t>
    <rPh sb="11" eb="12">
      <t>ゲツ</t>
    </rPh>
    <rPh sb="12" eb="14">
      <t>キゲン</t>
    </rPh>
    <phoneticPr fontId="6"/>
  </si>
  <si>
    <t>One World or Noble Fish 商品券$25</t>
    <rPh sb="24" eb="26">
      <t>ショウヒン</t>
    </rPh>
    <rPh sb="26" eb="27">
      <t>ケン</t>
    </rPh>
    <phoneticPr fontId="6"/>
  </si>
  <si>
    <t>Strategic Fox無料プレー券</t>
  </si>
  <si>
    <t>15位</t>
    <rPh sb="2" eb="3">
      <t>イ</t>
    </rPh>
    <phoneticPr fontId="6"/>
  </si>
  <si>
    <t>SRIXON　２スリーブ</t>
  </si>
  <si>
    <t>スタバ券$５</t>
    <rPh sb="3" eb="4">
      <t>ケン</t>
    </rPh>
    <phoneticPr fontId="6"/>
  </si>
  <si>
    <t>野菜エコパック（３袋）</t>
    <rPh sb="0" eb="2">
      <t>ヤサイ</t>
    </rPh>
    <rPh sb="9" eb="10">
      <t>フクロ</t>
    </rPh>
    <phoneticPr fontId="6"/>
  </si>
  <si>
    <t>22位</t>
  </si>
  <si>
    <t>ゴルフボール 1スリーブ( 4balls)</t>
  </si>
  <si>
    <t>29位</t>
    <rPh sb="2" eb="3">
      <t>イ</t>
    </rPh>
    <phoneticPr fontId="6"/>
  </si>
  <si>
    <t>ゴルフボール 1スリーブ(3 balls)</t>
  </si>
  <si>
    <t>ブービー</t>
  </si>
  <si>
    <t>日本語名</t>
    <rPh sb="0" eb="4">
      <t>ニホンゴメイ</t>
    </rPh>
    <phoneticPr fontId="59"/>
  </si>
  <si>
    <t>Individual</t>
    <phoneticPr fontId="6"/>
  </si>
  <si>
    <t>Buzan</t>
    <phoneticPr fontId="6"/>
  </si>
  <si>
    <t>Kaori</t>
    <phoneticPr fontId="6"/>
  </si>
  <si>
    <t>Chaki</t>
    <phoneticPr fontId="6"/>
  </si>
  <si>
    <t>Kyosuke</t>
    <phoneticPr fontId="6"/>
  </si>
  <si>
    <t>Sanyo Corporation of America</t>
    <phoneticPr fontId="6"/>
  </si>
  <si>
    <t xml:space="preserve">Cho </t>
    <phoneticPr fontId="6"/>
  </si>
  <si>
    <t>Danny</t>
    <phoneticPr fontId="6"/>
  </si>
  <si>
    <t>Fujishiro</t>
    <phoneticPr fontId="6"/>
  </si>
  <si>
    <t>Yasuhiro</t>
    <phoneticPr fontId="6"/>
  </si>
  <si>
    <t>Chiyoda Integre</t>
    <phoneticPr fontId="6"/>
  </si>
  <si>
    <t>Goto</t>
    <phoneticPr fontId="6"/>
  </si>
  <si>
    <t>Atsuhiko</t>
    <phoneticPr fontId="6"/>
  </si>
  <si>
    <t>Univance America</t>
    <phoneticPr fontId="6"/>
  </si>
  <si>
    <t>Sumitomo Bakelite</t>
    <phoneticPr fontId="6"/>
  </si>
  <si>
    <t>Hayakawa</t>
    <phoneticPr fontId="6"/>
  </si>
  <si>
    <t>Hayashi</t>
    <phoneticPr fontId="6"/>
  </si>
  <si>
    <t>Yasuhiko(LH)</t>
    <phoneticPr fontId="6"/>
  </si>
  <si>
    <t>林 靖彦</t>
  </si>
  <si>
    <t>Hijima</t>
    <phoneticPr fontId="6"/>
  </si>
  <si>
    <t>Toshiaki</t>
    <phoneticPr fontId="6"/>
  </si>
  <si>
    <t>ROHM</t>
    <phoneticPr fontId="6"/>
  </si>
  <si>
    <t>Hirose</t>
    <phoneticPr fontId="6"/>
  </si>
  <si>
    <t>Toru</t>
    <phoneticPr fontId="6"/>
  </si>
  <si>
    <t>Hori</t>
    <phoneticPr fontId="6"/>
  </si>
  <si>
    <t>Masahiro</t>
    <phoneticPr fontId="6"/>
  </si>
  <si>
    <t>Noble Fish</t>
    <phoneticPr fontId="6"/>
  </si>
  <si>
    <t>Horie</t>
    <phoneticPr fontId="6"/>
  </si>
  <si>
    <t>Tomonari</t>
    <phoneticPr fontId="6"/>
  </si>
  <si>
    <t>SMK Electronics Corporation</t>
    <phoneticPr fontId="6"/>
  </si>
  <si>
    <t>Inoue</t>
    <phoneticPr fontId="6"/>
  </si>
  <si>
    <t>Kenta</t>
    <phoneticPr fontId="6"/>
  </si>
  <si>
    <t>DKK America Materials, Inc.</t>
    <phoneticPr fontId="6"/>
  </si>
  <si>
    <t>New-2</t>
    <phoneticPr fontId="6"/>
  </si>
  <si>
    <t>Ishikawa</t>
    <phoneticPr fontId="6"/>
  </si>
  <si>
    <t>Yoko</t>
    <phoneticPr fontId="6"/>
  </si>
  <si>
    <t>Kurabe America</t>
    <phoneticPr fontId="6"/>
  </si>
  <si>
    <t>Itoh</t>
    <phoneticPr fontId="6"/>
  </si>
  <si>
    <t>Hiroki</t>
    <phoneticPr fontId="6"/>
  </si>
  <si>
    <t>Kamei</t>
    <phoneticPr fontId="6"/>
  </si>
  <si>
    <t>Yoshio</t>
    <phoneticPr fontId="6"/>
  </si>
  <si>
    <t>Yamato Transport</t>
    <phoneticPr fontId="6"/>
  </si>
  <si>
    <t>Kataba</t>
    <phoneticPr fontId="6"/>
  </si>
  <si>
    <t>Hiroyuki</t>
    <phoneticPr fontId="6"/>
  </si>
  <si>
    <t>Kato</t>
    <phoneticPr fontId="6"/>
  </si>
  <si>
    <t>Mariko</t>
    <phoneticPr fontId="6"/>
  </si>
  <si>
    <t>加藤 清也</t>
  </si>
  <si>
    <t>Kida</t>
    <phoneticPr fontId="6"/>
  </si>
  <si>
    <t>Shuji</t>
    <phoneticPr fontId="6"/>
  </si>
  <si>
    <r>
      <rPr>
        <sz val="12"/>
        <rFont val="ＭＳ Ｐゴシック"/>
        <family val="2"/>
        <charset val="128"/>
      </rPr>
      <t>菊池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2"/>
        <charset val="128"/>
      </rPr>
      <t>美江</t>
    </r>
    <rPh sb="3" eb="5">
      <t>ヨシエ</t>
    </rPh>
    <phoneticPr fontId="6"/>
  </si>
  <si>
    <t>Kokubo</t>
    <phoneticPr fontId="6"/>
  </si>
  <si>
    <t>Takahiro</t>
    <phoneticPr fontId="6"/>
  </si>
  <si>
    <t>Komura</t>
    <phoneticPr fontId="6"/>
  </si>
  <si>
    <t>Kondo</t>
    <phoneticPr fontId="6"/>
  </si>
  <si>
    <t>Takafumi</t>
    <phoneticPr fontId="6"/>
  </si>
  <si>
    <t>Nitto Seiko America</t>
    <phoneticPr fontId="6"/>
  </si>
  <si>
    <t>Marumoto</t>
    <phoneticPr fontId="6"/>
  </si>
  <si>
    <t>Shigeo</t>
    <phoneticPr fontId="6"/>
  </si>
  <si>
    <t>円本茂夫</t>
  </si>
  <si>
    <t>Matsui</t>
    <phoneticPr fontId="6"/>
  </si>
  <si>
    <t>Tsunekazu</t>
    <phoneticPr fontId="6"/>
  </si>
  <si>
    <t>Hidemitsu</t>
  </si>
  <si>
    <t>Nissan North America</t>
    <phoneticPr fontId="6"/>
  </si>
  <si>
    <t>Mori</t>
    <phoneticPr fontId="6"/>
  </si>
  <si>
    <t>Shigetaka</t>
    <phoneticPr fontId="6"/>
  </si>
  <si>
    <t>STT USA</t>
    <phoneticPr fontId="6"/>
  </si>
  <si>
    <t>BASF</t>
    <phoneticPr fontId="6"/>
  </si>
  <si>
    <t>森岡 保弘</t>
  </si>
  <si>
    <t>Nagai</t>
    <phoneticPr fontId="6"/>
  </si>
  <si>
    <t>Shunji</t>
    <phoneticPr fontId="6"/>
  </si>
  <si>
    <t>長井 俊志</t>
  </si>
  <si>
    <t>Nakamura</t>
    <phoneticPr fontId="6"/>
  </si>
  <si>
    <t>Katsunori</t>
    <phoneticPr fontId="6"/>
  </si>
  <si>
    <t>Nakane</t>
    <phoneticPr fontId="6"/>
  </si>
  <si>
    <t>Yusuke</t>
    <phoneticPr fontId="6"/>
  </si>
  <si>
    <t>Kozue</t>
    <phoneticPr fontId="6"/>
  </si>
  <si>
    <t>Nanamori</t>
    <phoneticPr fontId="6"/>
  </si>
  <si>
    <t>Masakatsu</t>
    <phoneticPr fontId="6"/>
  </si>
  <si>
    <t>Nishimura</t>
    <phoneticPr fontId="6"/>
  </si>
  <si>
    <t>Hideki</t>
    <phoneticPr fontId="6"/>
  </si>
  <si>
    <t>Oda</t>
    <phoneticPr fontId="6"/>
  </si>
  <si>
    <t>Hiromitsu</t>
    <phoneticPr fontId="6"/>
  </si>
  <si>
    <t>Ogawa</t>
    <phoneticPr fontId="6"/>
  </si>
  <si>
    <t>Hirofumi</t>
    <phoneticPr fontId="6"/>
  </si>
  <si>
    <t>SMC Corp of America</t>
    <phoneticPr fontId="6"/>
  </si>
  <si>
    <t>Okada</t>
    <phoneticPr fontId="6"/>
  </si>
  <si>
    <t>Jun</t>
    <phoneticPr fontId="6"/>
  </si>
  <si>
    <t>Sumitomo Corp. of America</t>
    <phoneticPr fontId="6"/>
  </si>
  <si>
    <t>Oyanagi</t>
    <phoneticPr fontId="6"/>
  </si>
  <si>
    <t>Tetsuya</t>
    <phoneticPr fontId="6"/>
  </si>
  <si>
    <t>Saito</t>
    <phoneticPr fontId="6"/>
  </si>
  <si>
    <t>Ikuma</t>
    <phoneticPr fontId="6"/>
  </si>
  <si>
    <t>CHIYODA INTEGRE OF AMERICA INC</t>
    <phoneticPr fontId="6"/>
  </si>
  <si>
    <t>Yukinori</t>
    <phoneticPr fontId="6"/>
  </si>
  <si>
    <t>Saruhashi</t>
    <phoneticPr fontId="6"/>
  </si>
  <si>
    <t>Takao</t>
    <phoneticPr fontId="6"/>
  </si>
  <si>
    <t>篠塚 和明</t>
  </si>
  <si>
    <t>Sotokawa</t>
    <phoneticPr fontId="6"/>
  </si>
  <si>
    <t>Hiroko</t>
    <phoneticPr fontId="6"/>
  </si>
  <si>
    <t>Sugimoto</t>
    <phoneticPr fontId="6"/>
  </si>
  <si>
    <t>Satoshi</t>
    <phoneticPr fontId="6"/>
  </si>
  <si>
    <t>Sugita</t>
    <phoneticPr fontId="6"/>
  </si>
  <si>
    <t>Shuichi</t>
    <phoneticPr fontId="6"/>
  </si>
  <si>
    <t>Kobe Steel USA INC.</t>
    <phoneticPr fontId="6"/>
  </si>
  <si>
    <t>Suita</t>
    <phoneticPr fontId="6"/>
  </si>
  <si>
    <t>Takeshi</t>
    <phoneticPr fontId="6"/>
  </si>
  <si>
    <t>Toshiya</t>
    <phoneticPr fontId="6"/>
  </si>
  <si>
    <t>Yoshihisa</t>
  </si>
  <si>
    <t>Tanaka</t>
    <phoneticPr fontId="6"/>
  </si>
  <si>
    <t>Hugo</t>
    <phoneticPr fontId="6"/>
  </si>
  <si>
    <t>Yamaguchi</t>
    <phoneticPr fontId="6"/>
  </si>
  <si>
    <t>Taichi</t>
    <phoneticPr fontId="6"/>
  </si>
  <si>
    <t>Yamanami</t>
    <phoneticPr fontId="6"/>
  </si>
  <si>
    <t>Masanori</t>
    <phoneticPr fontId="6"/>
  </si>
  <si>
    <t>Yaoita</t>
    <phoneticPr fontId="6"/>
  </si>
  <si>
    <t>Tony</t>
    <phoneticPr fontId="6"/>
  </si>
  <si>
    <t>BDO USA</t>
    <phoneticPr fontId="6"/>
  </si>
  <si>
    <t>Yoshioka</t>
    <phoneticPr fontId="6"/>
  </si>
  <si>
    <t>Yuzawa</t>
    <phoneticPr fontId="6"/>
  </si>
  <si>
    <r>
      <rPr>
        <sz val="12"/>
        <rFont val="MS Gothic"/>
        <family val="3"/>
        <charset val="128"/>
      </rPr>
      <t>【</t>
    </r>
    <r>
      <rPr>
        <sz val="12"/>
        <rFont val="Arial"/>
        <family val="2"/>
      </rPr>
      <t>2022</t>
    </r>
    <r>
      <rPr>
        <sz val="12"/>
        <rFont val="MS Gothic"/>
        <family val="3"/>
        <charset val="128"/>
      </rPr>
      <t>年ゲスト】</t>
    </r>
    <phoneticPr fontId="59"/>
  </si>
  <si>
    <t>Shinomiya</t>
    <phoneticPr fontId="6"/>
  </si>
  <si>
    <t xml:space="preserve">Ken-ichi </t>
    <phoneticPr fontId="6"/>
  </si>
  <si>
    <t>FPT software</t>
    <phoneticPr fontId="6"/>
  </si>
  <si>
    <t>Guest</t>
    <phoneticPr fontId="6"/>
  </si>
  <si>
    <t>Miyazaki</t>
    <phoneticPr fontId="6"/>
  </si>
  <si>
    <t>Tadashi</t>
    <phoneticPr fontId="6"/>
  </si>
  <si>
    <t>Sojitz Machinery Corporation of America</t>
    <phoneticPr fontId="6"/>
  </si>
  <si>
    <t>Sato</t>
    <phoneticPr fontId="6"/>
  </si>
  <si>
    <t>Yasuro</t>
    <phoneticPr fontId="6"/>
  </si>
  <si>
    <t>Kanno</t>
    <phoneticPr fontId="6"/>
  </si>
  <si>
    <t>Tetsu</t>
    <phoneticPr fontId="6"/>
  </si>
  <si>
    <t>Ikeda</t>
    <phoneticPr fontId="6"/>
  </si>
  <si>
    <t>Keisuke</t>
    <phoneticPr fontId="6"/>
  </si>
  <si>
    <t>Minato</t>
    <phoneticPr fontId="6"/>
  </si>
  <si>
    <t>Haruko</t>
    <phoneticPr fontId="6"/>
  </si>
  <si>
    <t>Norio</t>
    <phoneticPr fontId="6"/>
  </si>
  <si>
    <t>Okamoto</t>
    <phoneticPr fontId="6"/>
  </si>
  <si>
    <t>Hiroji</t>
    <phoneticPr fontId="6"/>
  </si>
  <si>
    <t>Toshiyuki</t>
  </si>
  <si>
    <t>篠塚 俊幸</t>
  </si>
  <si>
    <t>Maehata</t>
    <phoneticPr fontId="6"/>
  </si>
  <si>
    <t>前畑 治敏</t>
    <phoneticPr fontId="6"/>
  </si>
  <si>
    <t>3A</t>
    <phoneticPr fontId="93"/>
  </si>
  <si>
    <t>1A</t>
    <phoneticPr fontId="93"/>
  </si>
  <si>
    <t>2B</t>
  </si>
  <si>
    <t>1B</t>
  </si>
  <si>
    <t>5A</t>
    <phoneticPr fontId="93"/>
  </si>
  <si>
    <t>2A</t>
    <phoneticPr fontId="93"/>
  </si>
  <si>
    <t>4B</t>
  </si>
  <si>
    <t>4A</t>
    <phoneticPr fontId="93"/>
  </si>
  <si>
    <t>6A</t>
    <phoneticPr fontId="93"/>
  </si>
  <si>
    <t>H.C</t>
    <phoneticPr fontId="59"/>
  </si>
  <si>
    <t>#8,#12</t>
    <phoneticPr fontId="59"/>
  </si>
  <si>
    <t>#4</t>
    <phoneticPr fontId="59"/>
  </si>
  <si>
    <t>#9</t>
    <phoneticPr fontId="59"/>
  </si>
  <si>
    <t>#14</t>
    <phoneticPr fontId="59"/>
  </si>
  <si>
    <t>岡本　浩司</t>
    <phoneticPr fontId="59"/>
  </si>
  <si>
    <t>大井昌哉</t>
    <phoneticPr fontId="59"/>
  </si>
  <si>
    <t>●</t>
    <phoneticPr fontId="59"/>
  </si>
  <si>
    <r>
      <t>11</t>
    </r>
    <r>
      <rPr>
        <sz val="11"/>
        <rFont val="ＭＳ Ｐゴシック"/>
        <family val="2"/>
        <charset val="128"/>
      </rPr>
      <t>→</t>
    </r>
    <r>
      <rPr>
        <sz val="11"/>
        <rFont val="Arial"/>
        <family val="2"/>
      </rPr>
      <t>9</t>
    </r>
    <phoneticPr fontId="59"/>
  </si>
  <si>
    <t>20→18</t>
    <phoneticPr fontId="59"/>
  </si>
  <si>
    <t>#12</t>
    <phoneticPr fontId="59"/>
  </si>
  <si>
    <t>#17</t>
    <phoneticPr fontId="59"/>
  </si>
  <si>
    <t>Blue#8</t>
    <phoneticPr fontId="59"/>
  </si>
  <si>
    <t>#8</t>
    <phoneticPr fontId="59"/>
  </si>
  <si>
    <t>Blue#17</t>
    <phoneticPr fontId="59"/>
  </si>
  <si>
    <t>#3</t>
    <phoneticPr fontId="59"/>
  </si>
  <si>
    <t>#6</t>
    <phoneticPr fontId="59"/>
  </si>
  <si>
    <t>New-1</t>
    <phoneticPr fontId="59"/>
  </si>
  <si>
    <t>Harutoshi</t>
  </si>
  <si>
    <t>寿司デン20%割引クーポン（年末迄有効）</t>
    <rPh sb="14" eb="16">
      <t>ネンマツ</t>
    </rPh>
    <rPh sb="16" eb="17">
      <t>マデ</t>
    </rPh>
    <rPh sb="17" eb="19">
      <t>ユウコウ</t>
    </rPh>
    <phoneticPr fontId="6"/>
  </si>
  <si>
    <t>Sanyo Corporation of America</t>
  </si>
  <si>
    <t>CHIYODA INTEGRE OF AMERICA, INC.</t>
  </si>
  <si>
    <t>UNIVANCE AMERICA, INC.</t>
  </si>
  <si>
    <t>Sumitomo Bakelite North America, Inc.</t>
  </si>
  <si>
    <t>Sanyo Machine America Corp.</t>
  </si>
  <si>
    <t>ROHM Semiconductor U.S.A.,LLC</t>
  </si>
  <si>
    <t>Noble Fish</t>
  </si>
  <si>
    <t>SMK Electronics Corporation, U.S.A.</t>
  </si>
  <si>
    <t>DKK America Materials, Inc.</t>
  </si>
  <si>
    <t>KURABE AMERICA CORPORATION</t>
  </si>
  <si>
    <t>Yamato Transport U.S.A., Inc.</t>
  </si>
  <si>
    <t>Sanshin Electronics Corporation</t>
  </si>
  <si>
    <t>Lazar Spinal Care, P.C.</t>
  </si>
  <si>
    <t>Ryosan Technologies USA Inc.</t>
  </si>
  <si>
    <t>TEIJIN KASEI AMERICA, INC,</t>
  </si>
  <si>
    <t>Nitto Seiko America</t>
  </si>
  <si>
    <t>Schaeffler Group USA Inc.</t>
  </si>
  <si>
    <t>NIPPON EXPRESS U.S.A., INC.</t>
  </si>
  <si>
    <t>STT USA, INC.</t>
  </si>
  <si>
    <t>BASF</t>
  </si>
  <si>
    <t xml:space="preserve">TTMS </t>
  </si>
  <si>
    <t>Nidec Machine Tool America LLC.</t>
  </si>
  <si>
    <t>Yaskawa America, Inc.</t>
  </si>
  <si>
    <t>SHIKOKU CABLE NORTH AMERICA,INC.</t>
  </si>
  <si>
    <t>TGK North America,Inc.</t>
  </si>
  <si>
    <t>SMC Corporation of America</t>
  </si>
  <si>
    <t>Sumitomo Corporation of Americas</t>
  </si>
  <si>
    <t>Daifuku North America</t>
  </si>
  <si>
    <t>Celanese Corporation</t>
  </si>
  <si>
    <t>Faurecia North America, Inc</t>
  </si>
  <si>
    <t>Kobe Steel USA INC.</t>
  </si>
  <si>
    <t>Yochana</t>
  </si>
  <si>
    <t>BDO USA LLP</t>
  </si>
  <si>
    <r>
      <t>New</t>
    </r>
    <r>
      <rPr>
        <sz val="12"/>
        <rFont val="Yu Gothic"/>
        <family val="2"/>
        <charset val="128"/>
      </rPr>
      <t>→</t>
    </r>
    <r>
      <rPr>
        <sz val="12"/>
        <rFont val="Arial"/>
        <family val="2"/>
      </rPr>
      <t>36</t>
    </r>
    <phoneticPr fontId="59"/>
  </si>
  <si>
    <t>Nippon Express</t>
    <phoneticPr fontId="59"/>
  </si>
  <si>
    <r>
      <rPr>
        <sz val="12"/>
        <rFont val="ＭＳ ゴシック"/>
        <family val="3"/>
        <charset val="128"/>
      </rPr>
      <t>芥川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博</t>
    </r>
    <phoneticPr fontId="6"/>
  </si>
  <si>
    <r>
      <rPr>
        <sz val="12"/>
        <rFont val="ＭＳ ゴシック"/>
        <family val="3"/>
        <charset val="128"/>
      </rPr>
      <t>ぶざん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かおり</t>
    </r>
    <phoneticPr fontId="6"/>
  </si>
  <si>
    <r>
      <rPr>
        <sz val="12"/>
        <rFont val="ＭＳ ゴシック"/>
        <family val="3"/>
        <charset val="128"/>
      </rPr>
      <t>茶木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恭輔</t>
    </r>
    <phoneticPr fontId="6"/>
  </si>
  <si>
    <r>
      <rPr>
        <sz val="12"/>
        <rFont val="ＭＳ ゴシック"/>
        <family val="3"/>
        <charset val="128"/>
      </rPr>
      <t>チョー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ダニー</t>
    </r>
    <phoneticPr fontId="6"/>
  </si>
  <si>
    <r>
      <rPr>
        <sz val="12"/>
        <rFont val="ＭＳ ゴシック"/>
        <family val="3"/>
        <charset val="128"/>
      </rPr>
      <t>藤城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靖大</t>
    </r>
    <phoneticPr fontId="6"/>
  </si>
  <si>
    <r>
      <rPr>
        <sz val="12"/>
        <rFont val="ＭＳ ゴシック"/>
        <family val="3"/>
        <charset val="128"/>
      </rPr>
      <t>後藤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敦彦</t>
    </r>
    <phoneticPr fontId="6"/>
  </si>
  <si>
    <r>
      <rPr>
        <sz val="12"/>
        <rFont val="ＭＳ ゴシック"/>
        <family val="3"/>
        <charset val="128"/>
      </rPr>
      <t>原田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直幸</t>
    </r>
    <phoneticPr fontId="6"/>
  </si>
  <si>
    <r>
      <rPr>
        <sz val="12"/>
        <rFont val="ＭＳ ゴシック"/>
        <family val="3"/>
        <charset val="128"/>
      </rPr>
      <t>早川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高志</t>
    </r>
    <phoneticPr fontId="6"/>
  </si>
  <si>
    <r>
      <rPr>
        <sz val="12"/>
        <rFont val="ＭＳ ゴシック"/>
        <family val="3"/>
        <charset val="128"/>
      </rPr>
      <t>林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靖彦</t>
    </r>
    <phoneticPr fontId="6"/>
  </si>
  <si>
    <r>
      <rPr>
        <sz val="12"/>
        <rFont val="ＭＳ ゴシック"/>
        <family val="3"/>
        <charset val="128"/>
      </rPr>
      <t>肥嶋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俊明</t>
    </r>
    <phoneticPr fontId="6"/>
  </si>
  <si>
    <r>
      <rPr>
        <sz val="12"/>
        <rFont val="ＭＳ ゴシック"/>
        <family val="3"/>
        <charset val="128"/>
      </rPr>
      <t>廣瀬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貢</t>
    </r>
    <phoneticPr fontId="6"/>
  </si>
  <si>
    <r>
      <rPr>
        <sz val="12"/>
        <rFont val="ＭＳ ゴシック"/>
        <family val="3"/>
        <charset val="128"/>
      </rPr>
      <t>堀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雅博</t>
    </r>
    <phoneticPr fontId="6"/>
  </si>
  <si>
    <r>
      <rPr>
        <sz val="12"/>
        <rFont val="ＭＳ ゴシック"/>
        <family val="3"/>
        <charset val="128"/>
      </rPr>
      <t>堀江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智成</t>
    </r>
    <phoneticPr fontId="6"/>
  </si>
  <si>
    <r>
      <rPr>
        <sz val="12"/>
        <rFont val="ＭＳ ゴシック"/>
        <family val="3"/>
        <charset val="128"/>
      </rPr>
      <t>市川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洋治</t>
    </r>
    <phoneticPr fontId="6"/>
  </si>
  <si>
    <r>
      <rPr>
        <sz val="12"/>
        <rFont val="ＭＳ ゴシック"/>
        <family val="3"/>
        <charset val="128"/>
      </rPr>
      <t>井上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兼太</t>
    </r>
    <phoneticPr fontId="6"/>
  </si>
  <si>
    <r>
      <rPr>
        <sz val="12"/>
        <rFont val="ＭＳ ゴシック"/>
        <family val="3"/>
        <charset val="128"/>
      </rPr>
      <t>石川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陽子</t>
    </r>
    <phoneticPr fontId="6"/>
  </si>
  <si>
    <r>
      <rPr>
        <sz val="12"/>
        <rFont val="ＭＳ ゴシック"/>
        <family val="3"/>
        <charset val="128"/>
      </rPr>
      <t>伊藤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紘基</t>
    </r>
    <phoneticPr fontId="6"/>
  </si>
  <si>
    <r>
      <rPr>
        <sz val="12"/>
        <rFont val="ＭＳ ゴシック"/>
        <family val="3"/>
        <charset val="128"/>
      </rPr>
      <t>亀井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芳雄</t>
    </r>
    <phoneticPr fontId="6"/>
  </si>
  <si>
    <r>
      <rPr>
        <sz val="12"/>
        <rFont val="ＭＳ ゴシック"/>
        <family val="3"/>
        <charset val="128"/>
      </rPr>
      <t>片場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ヒロユキ</t>
    </r>
    <phoneticPr fontId="6"/>
  </si>
  <si>
    <r>
      <rPr>
        <sz val="12"/>
        <rFont val="ＭＳ ゴシック"/>
        <family val="3"/>
        <charset val="128"/>
      </rPr>
      <t>加藤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真理子</t>
    </r>
    <phoneticPr fontId="6"/>
  </si>
  <si>
    <r>
      <rPr>
        <sz val="12"/>
        <rFont val="ＭＳ ゴシック"/>
        <family val="3"/>
        <charset val="128"/>
      </rPr>
      <t>加藤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清也</t>
    </r>
    <phoneticPr fontId="6"/>
  </si>
  <si>
    <r>
      <rPr>
        <sz val="12"/>
        <rFont val="ＭＳ ゴシック"/>
        <family val="3"/>
        <charset val="128"/>
      </rPr>
      <t>木田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秀二</t>
    </r>
    <phoneticPr fontId="6"/>
  </si>
  <si>
    <r>
      <rPr>
        <sz val="12"/>
        <rFont val="ＭＳ ゴシック"/>
        <family val="3"/>
        <charset val="128"/>
      </rPr>
      <t>菊池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光夫</t>
    </r>
    <phoneticPr fontId="6"/>
  </si>
  <si>
    <r>
      <rPr>
        <sz val="12"/>
        <rFont val="ＭＳ ゴシック"/>
        <family val="3"/>
        <charset val="128"/>
      </rPr>
      <t>小久保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隆啓</t>
    </r>
    <phoneticPr fontId="6"/>
  </si>
  <si>
    <r>
      <rPr>
        <sz val="12"/>
        <rFont val="ＭＳ ゴシック"/>
        <family val="3"/>
        <charset val="128"/>
      </rPr>
      <t>香村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忠宏</t>
    </r>
    <phoneticPr fontId="6"/>
  </si>
  <si>
    <r>
      <rPr>
        <sz val="12"/>
        <rFont val="ＭＳ ゴシック"/>
        <family val="3"/>
        <charset val="128"/>
      </rPr>
      <t>近藤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崇文</t>
    </r>
    <phoneticPr fontId="6"/>
  </si>
  <si>
    <r>
      <rPr>
        <sz val="12"/>
        <rFont val="ＭＳ ゴシック"/>
        <family val="3"/>
        <charset val="128"/>
      </rPr>
      <t>小山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明男</t>
    </r>
    <phoneticPr fontId="6"/>
  </si>
  <si>
    <r>
      <rPr>
        <sz val="12"/>
        <rFont val="ＭＳ ゴシック"/>
        <family val="3"/>
        <charset val="128"/>
      </rPr>
      <t>李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圭夏</t>
    </r>
    <phoneticPr fontId="6"/>
  </si>
  <si>
    <r>
      <rPr>
        <sz val="12"/>
        <rFont val="ＭＳ ゴシック"/>
        <family val="3"/>
        <charset val="128"/>
      </rPr>
      <t>松井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恒和</t>
    </r>
    <phoneticPr fontId="6"/>
  </si>
  <si>
    <r>
      <rPr>
        <sz val="12"/>
        <rFont val="ＭＳ ゴシック"/>
        <family val="3"/>
        <charset val="128"/>
      </rPr>
      <t>水澤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秀光</t>
    </r>
    <phoneticPr fontId="6"/>
  </si>
  <si>
    <r>
      <rPr>
        <sz val="12"/>
        <rFont val="ＭＳ ゴシック"/>
        <family val="3"/>
        <charset val="128"/>
      </rPr>
      <t>水澤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淳子</t>
    </r>
    <phoneticPr fontId="6"/>
  </si>
  <si>
    <r>
      <rPr>
        <sz val="12"/>
        <rFont val="ＭＳ ゴシック"/>
        <family val="3"/>
        <charset val="128"/>
      </rPr>
      <t>森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成高</t>
    </r>
    <phoneticPr fontId="6"/>
  </si>
  <si>
    <r>
      <rPr>
        <sz val="12"/>
        <rFont val="ＭＳ ゴシック"/>
        <family val="3"/>
        <charset val="128"/>
      </rPr>
      <t>村松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譲</t>
    </r>
    <phoneticPr fontId="6"/>
  </si>
  <si>
    <r>
      <rPr>
        <sz val="12"/>
        <rFont val="ＭＳ ゴシック"/>
        <family val="3"/>
        <charset val="128"/>
      </rPr>
      <t>長島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隆志</t>
    </r>
    <phoneticPr fontId="6"/>
  </si>
  <si>
    <r>
      <rPr>
        <sz val="12"/>
        <rFont val="ＭＳ ゴシック"/>
        <family val="3"/>
        <charset val="128"/>
      </rPr>
      <t>中村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克徳</t>
    </r>
    <phoneticPr fontId="6"/>
  </si>
  <si>
    <r>
      <rPr>
        <sz val="12"/>
        <rFont val="ＭＳ ゴシック"/>
        <family val="3"/>
        <charset val="128"/>
      </rPr>
      <t>中村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匡祐</t>
    </r>
    <phoneticPr fontId="6"/>
  </si>
  <si>
    <r>
      <rPr>
        <sz val="12"/>
        <rFont val="ＭＳ ゴシック"/>
        <family val="3"/>
        <charset val="128"/>
      </rPr>
      <t>中根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悠介</t>
    </r>
    <phoneticPr fontId="6"/>
  </si>
  <si>
    <r>
      <rPr>
        <sz val="12"/>
        <rFont val="ＭＳ ゴシック"/>
        <family val="3"/>
        <charset val="128"/>
      </rPr>
      <t>中根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梢</t>
    </r>
    <phoneticPr fontId="6"/>
  </si>
  <si>
    <r>
      <rPr>
        <sz val="12"/>
        <rFont val="ＭＳ ゴシック"/>
        <family val="3"/>
        <charset val="128"/>
      </rPr>
      <t>七森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真克</t>
    </r>
    <phoneticPr fontId="6"/>
  </si>
  <si>
    <r>
      <rPr>
        <sz val="12"/>
        <rFont val="ＭＳ ゴシック"/>
        <family val="3"/>
        <charset val="128"/>
      </rPr>
      <t>西村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英己</t>
    </r>
    <phoneticPr fontId="6"/>
  </si>
  <si>
    <r>
      <rPr>
        <sz val="12"/>
        <rFont val="ＭＳ ゴシック"/>
        <family val="3"/>
        <charset val="128"/>
      </rPr>
      <t>於田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博光</t>
    </r>
    <phoneticPr fontId="6"/>
  </si>
  <si>
    <r>
      <rPr>
        <sz val="12"/>
        <rFont val="ＭＳ ゴシック"/>
        <family val="3"/>
        <charset val="128"/>
      </rPr>
      <t>小川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泰史</t>
    </r>
    <phoneticPr fontId="6"/>
  </si>
  <si>
    <r>
      <rPr>
        <sz val="12"/>
        <rFont val="ＭＳ ゴシック"/>
        <family val="3"/>
        <charset val="128"/>
      </rPr>
      <t>大井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昌哉</t>
    </r>
    <phoneticPr fontId="6"/>
  </si>
  <si>
    <r>
      <rPr>
        <sz val="12"/>
        <rFont val="ＭＳ ゴシック"/>
        <family val="3"/>
        <charset val="128"/>
      </rPr>
      <t>尾城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義弥</t>
    </r>
    <phoneticPr fontId="6"/>
  </si>
  <si>
    <r>
      <rPr>
        <sz val="12"/>
        <rFont val="ＭＳ ゴシック"/>
        <family val="3"/>
        <charset val="128"/>
      </rPr>
      <t>岡田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純</t>
    </r>
    <phoneticPr fontId="6"/>
  </si>
  <si>
    <r>
      <rPr>
        <sz val="12"/>
        <rFont val="ＭＳ ゴシック"/>
        <family val="3"/>
        <charset val="128"/>
      </rPr>
      <t>小柳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哲哉</t>
    </r>
    <phoneticPr fontId="6"/>
  </si>
  <si>
    <r>
      <rPr>
        <sz val="12"/>
        <rFont val="ＭＳ ゴシック"/>
        <family val="3"/>
        <charset val="128"/>
      </rPr>
      <t>ﾚｲ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ｱﾝｿﾆｰ</t>
    </r>
    <phoneticPr fontId="6"/>
  </si>
  <si>
    <t>齋藤 育真</t>
    <phoneticPr fontId="6"/>
  </si>
  <si>
    <r>
      <rPr>
        <sz val="12"/>
        <rFont val="ＭＳ ゴシック"/>
        <family val="3"/>
        <charset val="128"/>
      </rPr>
      <t>齋藤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孝紀</t>
    </r>
    <phoneticPr fontId="6"/>
  </si>
  <si>
    <r>
      <rPr>
        <sz val="12"/>
        <rFont val="ＭＳ ゴシック"/>
        <family val="3"/>
        <charset val="128"/>
      </rPr>
      <t>猿橋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貴夫</t>
    </r>
    <phoneticPr fontId="6"/>
  </si>
  <si>
    <r>
      <rPr>
        <sz val="12"/>
        <rFont val="ＭＳ ゴシック"/>
        <family val="3"/>
        <charset val="128"/>
      </rPr>
      <t>外川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裕子</t>
    </r>
    <phoneticPr fontId="6"/>
  </si>
  <si>
    <r>
      <rPr>
        <sz val="12"/>
        <rFont val="ＭＳ ゴシック"/>
        <family val="3"/>
        <charset val="128"/>
      </rPr>
      <t>須川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雅子</t>
    </r>
    <phoneticPr fontId="6"/>
  </si>
  <si>
    <r>
      <rPr>
        <sz val="12"/>
        <rFont val="ＭＳ ゴシック"/>
        <family val="3"/>
        <charset val="128"/>
      </rPr>
      <t>杉本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聡</t>
    </r>
    <phoneticPr fontId="6"/>
  </si>
  <si>
    <r>
      <rPr>
        <sz val="12"/>
        <rFont val="ＭＳ ゴシック"/>
        <family val="3"/>
        <charset val="128"/>
      </rPr>
      <t>杉田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修一</t>
    </r>
    <phoneticPr fontId="6"/>
  </si>
  <si>
    <r>
      <rPr>
        <sz val="12"/>
        <rFont val="ＭＳ ゴシック"/>
        <family val="3"/>
        <charset val="128"/>
      </rPr>
      <t>杉山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勝彦</t>
    </r>
    <phoneticPr fontId="6"/>
  </si>
  <si>
    <r>
      <rPr>
        <sz val="12"/>
        <rFont val="ＭＳ ゴシック"/>
        <family val="3"/>
        <charset val="128"/>
      </rPr>
      <t>吹田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岳史</t>
    </r>
    <phoneticPr fontId="6"/>
  </si>
  <si>
    <r>
      <rPr>
        <sz val="12"/>
        <rFont val="ＭＳ ゴシック"/>
        <family val="3"/>
        <charset val="128"/>
      </rPr>
      <t>橘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俊也</t>
    </r>
    <phoneticPr fontId="6"/>
  </si>
  <si>
    <r>
      <rPr>
        <sz val="12"/>
        <rFont val="ＭＳ ゴシック"/>
        <family val="3"/>
        <charset val="128"/>
      </rPr>
      <t>高田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祥久</t>
    </r>
    <phoneticPr fontId="6"/>
  </si>
  <si>
    <r>
      <rPr>
        <sz val="12"/>
        <rFont val="ＭＳ ゴシック"/>
        <family val="3"/>
        <charset val="128"/>
      </rPr>
      <t>田中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浩之</t>
    </r>
    <phoneticPr fontId="6"/>
  </si>
  <si>
    <r>
      <rPr>
        <sz val="12"/>
        <rFont val="ＭＳ ゴシック"/>
        <family val="3"/>
        <charset val="128"/>
      </rPr>
      <t>寺尾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留美</t>
    </r>
    <phoneticPr fontId="6"/>
  </si>
  <si>
    <r>
      <rPr>
        <sz val="12"/>
        <rFont val="ＭＳ ゴシック"/>
        <family val="3"/>
        <charset val="128"/>
      </rPr>
      <t>山田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真巳</t>
    </r>
    <phoneticPr fontId="6"/>
  </si>
  <si>
    <r>
      <rPr>
        <sz val="12"/>
        <rFont val="ＭＳ ゴシック"/>
        <family val="3"/>
        <charset val="128"/>
      </rPr>
      <t>山口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太一</t>
    </r>
    <phoneticPr fontId="6"/>
  </si>
  <si>
    <r>
      <rPr>
        <sz val="12"/>
        <rFont val="ＭＳ ゴシック"/>
        <family val="3"/>
        <charset val="128"/>
      </rPr>
      <t>矢尾板</t>
    </r>
    <r>
      <rPr>
        <sz val="12"/>
        <rFont val="Arial"/>
        <family val="3"/>
      </rPr>
      <t xml:space="preserve"> </t>
    </r>
    <r>
      <rPr>
        <sz val="12"/>
        <rFont val="Arial"/>
        <family val="2"/>
      </rPr>
      <t>Tony</t>
    </r>
    <phoneticPr fontId="6"/>
  </si>
  <si>
    <r>
      <rPr>
        <sz val="12"/>
        <rFont val="ＭＳ ゴシック"/>
        <family val="3"/>
        <charset val="128"/>
      </rPr>
      <t>吉岡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裕子</t>
    </r>
    <r>
      <rPr>
        <sz val="12"/>
        <rFont val="Arial"/>
        <family val="2"/>
      </rPr>
      <t xml:space="preserve"> Ahn</t>
    </r>
    <phoneticPr fontId="6"/>
  </si>
  <si>
    <r>
      <rPr>
        <sz val="12"/>
        <rFont val="ＭＳ ゴシック"/>
        <family val="3"/>
        <charset val="128"/>
      </rPr>
      <t>湯澤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亨</t>
    </r>
    <phoneticPr fontId="6"/>
  </si>
  <si>
    <t>四宮 憲一</t>
    <phoneticPr fontId="6"/>
  </si>
  <si>
    <t>宮崎 正</t>
    <phoneticPr fontId="6"/>
  </si>
  <si>
    <t>佐藤 安郎</t>
    <phoneticPr fontId="6"/>
  </si>
  <si>
    <t>池田 啓介</t>
    <phoneticPr fontId="6"/>
  </si>
  <si>
    <t>湊 春子</t>
    <rPh sb="0" eb="1">
      <t>ミナト</t>
    </rPh>
    <rPh sb="2" eb="4">
      <t>ハルコ</t>
    </rPh>
    <phoneticPr fontId="6"/>
  </si>
  <si>
    <t>湊 則夫</t>
    <rPh sb="0" eb="1">
      <t>ミナト</t>
    </rPh>
    <rPh sb="2" eb="4">
      <t>ノリオ</t>
    </rPh>
    <phoneticPr fontId="6"/>
  </si>
  <si>
    <t>岡本 浩司</t>
    <phoneticPr fontId="6"/>
  </si>
  <si>
    <t>三品 みくに</t>
    <phoneticPr fontId="6"/>
  </si>
  <si>
    <t>チョー デビッド</t>
    <phoneticPr fontId="6"/>
  </si>
  <si>
    <t>高木 健</t>
    <rPh sb="0" eb="2">
      <t>タカギ</t>
    </rPh>
    <rPh sb="3" eb="4">
      <t>ケン</t>
    </rPh>
    <phoneticPr fontId="6"/>
  </si>
  <si>
    <t>野村 祥子</t>
    <rPh sb="0" eb="2">
      <t>ノムラ</t>
    </rPh>
    <phoneticPr fontId="6"/>
  </si>
  <si>
    <t>Shinomiya</t>
  </si>
  <si>
    <t xml:space="preserve">Ken-ichi </t>
  </si>
  <si>
    <t>Miyazaki</t>
  </si>
  <si>
    <t>Tadashi</t>
  </si>
  <si>
    <t>Sato</t>
  </si>
  <si>
    <t>Yasuro</t>
  </si>
  <si>
    <t>Kanno</t>
  </si>
  <si>
    <t>Tetsu</t>
  </si>
  <si>
    <t>Ikeda</t>
  </si>
  <si>
    <t>Keisuke</t>
  </si>
  <si>
    <t>Minato</t>
  </si>
  <si>
    <t>Haruko</t>
  </si>
  <si>
    <t>Norio</t>
  </si>
  <si>
    <t>Okamoto</t>
  </si>
  <si>
    <t>Hiroji</t>
  </si>
  <si>
    <t>Maehata</t>
  </si>
  <si>
    <t xml:space="preserve">Mishina </t>
  </si>
  <si>
    <t>Mikuni</t>
  </si>
  <si>
    <t xml:space="preserve">Cho </t>
  </si>
  <si>
    <t>David</t>
  </si>
  <si>
    <t>Takagi</t>
  </si>
  <si>
    <t>Ken</t>
  </si>
  <si>
    <t>Nomura</t>
  </si>
  <si>
    <t>Sachiko</t>
  </si>
  <si>
    <t>大井 昌哉</t>
    <phoneticPr fontId="59"/>
  </si>
  <si>
    <t>山口 太一</t>
    <phoneticPr fontId="59"/>
  </si>
  <si>
    <t>Koji</t>
    <phoneticPr fontId="6"/>
  </si>
  <si>
    <r>
      <t>22</t>
    </r>
    <r>
      <rPr>
        <sz val="12"/>
        <rFont val="ＭＳ Ｐゴシック"/>
        <family val="2"/>
        <charset val="128"/>
      </rPr>
      <t>→</t>
    </r>
    <r>
      <rPr>
        <sz val="12"/>
        <rFont val="Arial"/>
        <family val="2"/>
      </rPr>
      <t>23</t>
    </r>
    <phoneticPr fontId="59"/>
  </si>
  <si>
    <t>写楽$50食事券（6ヶ月期限）</t>
    <rPh sb="11" eb="12">
      <t>ゲツ</t>
    </rPh>
    <rPh sb="12" eb="14">
      <t>キゲン</t>
    </rPh>
    <phoneticPr fontId="6"/>
  </si>
  <si>
    <t>Yaoita</t>
  </si>
  <si>
    <t>Tony</t>
  </si>
  <si>
    <t>Mori</t>
  </si>
  <si>
    <t>Shigetaka</t>
  </si>
  <si>
    <t>Hori</t>
  </si>
  <si>
    <t>Masahiro</t>
  </si>
  <si>
    <t>Sugita</t>
  </si>
  <si>
    <t>Shuichi</t>
  </si>
  <si>
    <t>Tanaka</t>
  </si>
  <si>
    <t>Hugo</t>
  </si>
  <si>
    <t>Shunji</t>
  </si>
  <si>
    <t>Oyanagi</t>
  </si>
  <si>
    <t>Tetsuya</t>
  </si>
  <si>
    <t>Nakane</t>
  </si>
  <si>
    <t>Kozue</t>
  </si>
  <si>
    <t>Guest</t>
  </si>
  <si>
    <t>Okada</t>
  </si>
  <si>
    <t>Jun</t>
  </si>
  <si>
    <t xml:space="preserve">HULFT, INC </t>
  </si>
  <si>
    <t>Yuzawa</t>
  </si>
  <si>
    <t>Toru</t>
  </si>
  <si>
    <t>Ogawa</t>
  </si>
  <si>
    <t>Hirofumi</t>
  </si>
  <si>
    <t>Yamaguchi</t>
  </si>
  <si>
    <t>Taichi</t>
  </si>
  <si>
    <t>Danny</t>
  </si>
  <si>
    <t>Sugimoto</t>
  </si>
  <si>
    <t>Satoshi</t>
  </si>
  <si>
    <t>Matsui</t>
  </si>
  <si>
    <t>Tsunekazu</t>
  </si>
  <si>
    <t>Ishikawa</t>
  </si>
  <si>
    <t>Yoko</t>
  </si>
  <si>
    <t>Inoue</t>
  </si>
  <si>
    <t>Kenta</t>
  </si>
  <si>
    <t>Komura</t>
  </si>
  <si>
    <t>Hayakawa</t>
  </si>
  <si>
    <t>Koji</t>
  </si>
  <si>
    <t>Hijima</t>
  </si>
  <si>
    <t>Toshiaki</t>
  </si>
  <si>
    <t>Goto</t>
  </si>
  <si>
    <t>Atsuhiko</t>
  </si>
  <si>
    <t>Hayashi</t>
  </si>
  <si>
    <t>Yasuhiko(LH)</t>
  </si>
  <si>
    <t>New-2</t>
  </si>
  <si>
    <t>White</t>
  </si>
  <si>
    <t>Chaki</t>
  </si>
  <si>
    <t>Kyosuke</t>
  </si>
  <si>
    <t>Toshiya</t>
  </si>
  <si>
    <t>Kokubo</t>
  </si>
  <si>
    <t>Takahiro</t>
  </si>
  <si>
    <t>Kenichi</t>
  </si>
  <si>
    <t>FPT USA Corp</t>
  </si>
  <si>
    <t>2A</t>
  </si>
  <si>
    <t>3A</t>
  </si>
  <si>
    <t>4A</t>
  </si>
  <si>
    <t>6A</t>
  </si>
  <si>
    <t>5A</t>
  </si>
  <si>
    <t>1A</t>
  </si>
  <si>
    <t>市川 洋治</t>
  </si>
  <si>
    <t>井上 兼太</t>
  </si>
  <si>
    <t>石川 陽子</t>
  </si>
  <si>
    <t>須川 雅子</t>
  </si>
  <si>
    <t>杉本 聡</t>
  </si>
  <si>
    <t>杉田 修一</t>
  </si>
  <si>
    <t>橘 俊也</t>
  </si>
  <si>
    <t>高田 祥久</t>
  </si>
  <si>
    <t>田中 浩之</t>
  </si>
  <si>
    <t>山田 真巳</t>
  </si>
  <si>
    <t>山口 太一</t>
  </si>
  <si>
    <t>矢尾板 Tony</t>
  </si>
  <si>
    <t>湯澤 亨</t>
  </si>
  <si>
    <t>四宮 憲一</t>
  </si>
  <si>
    <t>#5,#18</t>
    <phoneticPr fontId="59"/>
  </si>
  <si>
    <t>#5,#16</t>
    <phoneticPr fontId="59"/>
  </si>
  <si>
    <t>#13</t>
    <phoneticPr fontId="59"/>
  </si>
  <si>
    <t>1A</t>
    <phoneticPr fontId="59"/>
  </si>
  <si>
    <t>小山 明男</t>
  </si>
  <si>
    <t>#1</t>
    <phoneticPr fontId="59"/>
  </si>
  <si>
    <t>Blue＃8</t>
    <phoneticPr fontId="59"/>
  </si>
  <si>
    <t>＃8</t>
    <phoneticPr fontId="59"/>
  </si>
  <si>
    <t>Taylormade　２スリーブ</t>
    <phoneticPr fontId="59"/>
  </si>
  <si>
    <t>野村プロレッスン半額券</t>
    <rPh sb="0" eb="2">
      <t>ノムラ</t>
    </rPh>
    <rPh sb="8" eb="10">
      <t>ハンガク</t>
    </rPh>
    <rPh sb="10" eb="11">
      <t>ケン</t>
    </rPh>
    <phoneticPr fontId="59"/>
  </si>
  <si>
    <t>One World or Noble Fish 商品券$30</t>
    <rPh sb="24" eb="26">
      <t>ショウヒン</t>
    </rPh>
    <rPh sb="26" eb="27">
      <t>ケン</t>
    </rPh>
    <phoneticPr fontId="6"/>
  </si>
  <si>
    <t>Blue</t>
    <phoneticPr fontId="59"/>
  </si>
  <si>
    <t>ゲスト
ベスグロ</t>
    <phoneticPr fontId="59"/>
  </si>
  <si>
    <t>17→13</t>
  </si>
  <si>
    <t>Ladies#8</t>
  </si>
  <si>
    <t>Ladies#17</t>
  </si>
  <si>
    <t>獲得
GCP</t>
  </si>
  <si>
    <r>
      <rPr>
        <sz val="12"/>
        <rFont val="ＭＳ ゴシック"/>
        <family val="3"/>
        <charset val="128"/>
      </rPr>
      <t>後藤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敦彦</t>
    </r>
  </si>
  <si>
    <r>
      <rPr>
        <sz val="12"/>
        <rFont val="ＭＳ ゴシック"/>
        <family val="3"/>
        <charset val="128"/>
      </rPr>
      <t>亀井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芳雄</t>
    </r>
  </si>
  <si>
    <r>
      <rPr>
        <sz val="12"/>
        <rFont val="ＭＳ ゴシック"/>
        <family val="3"/>
        <charset val="128"/>
      </rPr>
      <t>橘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俊也</t>
    </r>
  </si>
  <si>
    <r>
      <rPr>
        <sz val="12"/>
        <rFont val="ＭＳ ゴシック"/>
        <family val="3"/>
        <charset val="128"/>
      </rPr>
      <t>チョー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ダニー</t>
    </r>
  </si>
  <si>
    <r>
      <rPr>
        <sz val="12"/>
        <rFont val="ＭＳ ゴシック"/>
        <family val="3"/>
        <charset val="128"/>
      </rPr>
      <t>矢尾板</t>
    </r>
    <r>
      <rPr>
        <sz val="12"/>
        <rFont val="Arial"/>
        <family val="3"/>
      </rPr>
      <t xml:space="preserve"> </t>
    </r>
    <r>
      <rPr>
        <sz val="12"/>
        <rFont val="Arial"/>
        <family val="2"/>
      </rPr>
      <t>Tony</t>
    </r>
  </si>
  <si>
    <r>
      <rPr>
        <sz val="12"/>
        <rFont val="ＭＳ ゴシック"/>
        <family val="3"/>
        <charset val="128"/>
      </rPr>
      <t>肥嶋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俊明</t>
    </r>
  </si>
  <si>
    <r>
      <rPr>
        <sz val="12"/>
        <rFont val="ＭＳ ゴシック"/>
        <family val="3"/>
        <charset val="128"/>
      </rPr>
      <t>菊池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光夫</t>
    </r>
  </si>
  <si>
    <r>
      <rPr>
        <sz val="12"/>
        <rFont val="ＭＳ ゴシック"/>
        <family val="3"/>
        <charset val="128"/>
      </rPr>
      <t>市川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洋治</t>
    </r>
  </si>
  <si>
    <r>
      <rPr>
        <sz val="12"/>
        <rFont val="ＭＳ ゴシック"/>
        <family val="3"/>
        <charset val="128"/>
      </rPr>
      <t>森岡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保弘</t>
    </r>
  </si>
  <si>
    <r>
      <rPr>
        <sz val="12"/>
        <rFont val="ＭＳ ゴシック"/>
        <family val="3"/>
        <charset val="128"/>
      </rPr>
      <t>山田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真巳</t>
    </r>
  </si>
  <si>
    <r>
      <rPr>
        <sz val="12"/>
        <rFont val="ＭＳ ゴシック"/>
        <family val="3"/>
        <charset val="128"/>
      </rPr>
      <t>湯澤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亨</t>
    </r>
  </si>
  <si>
    <r>
      <rPr>
        <sz val="12"/>
        <rFont val="ＭＳ ゴシック"/>
        <family val="3"/>
        <charset val="128"/>
      </rPr>
      <t>田中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浩之</t>
    </r>
  </si>
  <si>
    <r>
      <rPr>
        <sz val="12"/>
        <rFont val="ＭＳ ゴシック"/>
        <family val="3"/>
        <charset val="128"/>
      </rPr>
      <t>香村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忠宏</t>
    </r>
  </si>
  <si>
    <r>
      <rPr>
        <sz val="12"/>
        <rFont val="ＭＳ ゴシック"/>
        <family val="3"/>
        <charset val="128"/>
      </rPr>
      <t>森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成高</t>
    </r>
  </si>
  <si>
    <r>
      <rPr>
        <sz val="12"/>
        <rFont val="ＭＳ ゴシック"/>
        <family val="3"/>
        <charset val="128"/>
      </rPr>
      <t>水澤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淳子</t>
    </r>
  </si>
  <si>
    <r>
      <rPr>
        <sz val="12"/>
        <rFont val="ＭＳ ゴシック"/>
        <family val="3"/>
        <charset val="128"/>
      </rPr>
      <t>水澤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秀光</t>
    </r>
  </si>
  <si>
    <r>
      <rPr>
        <sz val="12"/>
        <rFont val="ＭＳ ゴシック"/>
        <family val="3"/>
        <charset val="128"/>
      </rPr>
      <t>原田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直幸</t>
    </r>
  </si>
  <si>
    <r>
      <rPr>
        <sz val="12"/>
        <rFont val="ＭＳ ゴシック"/>
        <family val="3"/>
        <charset val="128"/>
      </rPr>
      <t>石川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陽子</t>
    </r>
  </si>
  <si>
    <r>
      <rPr>
        <sz val="12"/>
        <rFont val="ＭＳ ゴシック"/>
        <family val="3"/>
        <charset val="128"/>
      </rPr>
      <t>杉田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修一</t>
    </r>
  </si>
  <si>
    <r>
      <rPr>
        <sz val="12"/>
        <rFont val="ＭＳ ゴシック"/>
        <family val="3"/>
        <charset val="128"/>
      </rPr>
      <t>藤城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靖大</t>
    </r>
  </si>
  <si>
    <r>
      <rPr>
        <sz val="12"/>
        <rFont val="ＭＳ ゴシック"/>
        <family val="3"/>
        <charset val="128"/>
      </rPr>
      <t>茶木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恭輔</t>
    </r>
  </si>
  <si>
    <r>
      <rPr>
        <sz val="12"/>
        <rFont val="ＭＳ ゴシック"/>
        <family val="3"/>
        <charset val="128"/>
      </rPr>
      <t>岡田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純</t>
    </r>
  </si>
  <si>
    <r>
      <rPr>
        <sz val="12"/>
        <rFont val="ＭＳ ゴシック"/>
        <family val="3"/>
        <charset val="128"/>
      </rPr>
      <t>小山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明男</t>
    </r>
  </si>
  <si>
    <r>
      <rPr>
        <sz val="12"/>
        <rFont val="ＭＳ ゴシック"/>
        <family val="3"/>
        <charset val="128"/>
      </rPr>
      <t>長島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隆志</t>
    </r>
  </si>
  <si>
    <r>
      <rPr>
        <sz val="12"/>
        <rFont val="ＭＳ ゴシック"/>
        <family val="3"/>
        <charset val="128"/>
      </rPr>
      <t>高田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祥久</t>
    </r>
  </si>
  <si>
    <r>
      <rPr>
        <sz val="12"/>
        <rFont val="ＭＳ ゴシック"/>
        <family val="3"/>
        <charset val="128"/>
      </rPr>
      <t>須川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雅子</t>
    </r>
  </si>
  <si>
    <r>
      <rPr>
        <sz val="12"/>
        <rFont val="ＭＳ Ｐゴシック"/>
        <family val="2"/>
        <charset val="128"/>
      </rPr>
      <t>菊池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2"/>
        <charset val="128"/>
      </rPr>
      <t>美江</t>
    </r>
  </si>
  <si>
    <r>
      <rPr>
        <sz val="12"/>
        <rFont val="ＭＳ ゴシック"/>
        <family val="3"/>
        <charset val="128"/>
      </rPr>
      <t>小柳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哲哉</t>
    </r>
  </si>
  <si>
    <r>
      <rPr>
        <sz val="12"/>
        <rFont val="ＭＳ ゴシック"/>
        <family val="3"/>
        <charset val="128"/>
      </rPr>
      <t>芥川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博</t>
    </r>
  </si>
  <si>
    <r>
      <rPr>
        <sz val="12"/>
        <rFont val="Arial"/>
        <family val="3"/>
      </rPr>
      <t xml:space="preserve">Candy </t>
    </r>
    <r>
      <rPr>
        <sz val="12"/>
        <rFont val="ＭＳ ゴシック"/>
        <family val="3"/>
        <charset val="128"/>
      </rPr>
      <t>長井</t>
    </r>
  </si>
  <si>
    <r>
      <rPr>
        <sz val="12"/>
        <rFont val="ＭＳ ゴシック"/>
        <family val="3"/>
        <charset val="128"/>
      </rPr>
      <t>小久保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隆啓</t>
    </r>
  </si>
  <si>
    <r>
      <rPr>
        <sz val="12"/>
        <rFont val="ＭＳ ゴシック"/>
        <family val="3"/>
        <charset val="128"/>
      </rPr>
      <t>堀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雅博</t>
    </r>
  </si>
  <si>
    <r>
      <rPr>
        <sz val="12"/>
        <rFont val="ＭＳ ゴシック"/>
        <family val="3"/>
        <charset val="128"/>
      </rPr>
      <t>菅野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哲</t>
    </r>
  </si>
  <si>
    <r>
      <rPr>
        <sz val="12"/>
        <rFont val="ＭＳ ゴシック"/>
        <family val="3"/>
        <charset val="128"/>
      </rPr>
      <t>井上</t>
    </r>
    <r>
      <rPr>
        <sz val="12"/>
        <rFont val="Arial"/>
        <family val="3"/>
      </rPr>
      <t xml:space="preserve"> </t>
    </r>
    <r>
      <rPr>
        <sz val="12"/>
        <rFont val="ＭＳ ゴシック"/>
        <family val="3"/>
        <charset val="128"/>
      </rPr>
      <t>兼太</t>
    </r>
  </si>
  <si>
    <t>ゲスト
ベスグロ</t>
  </si>
  <si>
    <r>
      <rPr>
        <b/>
        <sz val="12"/>
        <color indexed="8"/>
        <rFont val="ＭＳ Ｐゴシック"/>
        <family val="2"/>
        <charset val="128"/>
      </rPr>
      <t>順位</t>
    </r>
    <rPh sb="0" eb="2">
      <t>ジュンイ</t>
    </rPh>
    <phoneticPr fontId="5"/>
  </si>
  <si>
    <r>
      <rPr>
        <b/>
        <sz val="12"/>
        <rFont val="ＭＳ Ｐゴシック"/>
        <family val="2"/>
        <charset val="128"/>
      </rPr>
      <t>ニアピン</t>
    </r>
    <r>
      <rPr>
        <b/>
        <sz val="12"/>
        <rFont val="Arial"/>
        <family val="2"/>
      </rPr>
      <t xml:space="preserve">
Pro V1</t>
    </r>
    <phoneticPr fontId="59"/>
  </si>
  <si>
    <r>
      <rPr>
        <b/>
        <sz val="12"/>
        <rFont val="ＭＳ Ｐゴシック"/>
        <family val="2"/>
        <charset val="128"/>
      </rPr>
      <t>ドラコン</t>
    </r>
    <r>
      <rPr>
        <b/>
        <sz val="12"/>
        <rFont val="Arial"/>
        <family val="2"/>
      </rPr>
      <t xml:space="preserve">
Pro V1</t>
    </r>
    <phoneticPr fontId="59"/>
  </si>
  <si>
    <r>
      <rPr>
        <b/>
        <sz val="12"/>
        <rFont val="ＭＳ Ｐゴシック"/>
        <family val="2"/>
        <charset val="128"/>
      </rPr>
      <t>ベスグロ</t>
    </r>
    <r>
      <rPr>
        <b/>
        <sz val="12"/>
        <rFont val="Arial"/>
        <family val="2"/>
      </rPr>
      <t xml:space="preserve">
$20</t>
    </r>
    <phoneticPr fontId="59"/>
  </si>
  <si>
    <r>
      <rPr>
        <sz val="12"/>
        <color rgb="FF000000"/>
        <rFont val="ＭＳ Ｐゴシック"/>
        <family val="2"/>
        <charset val="128"/>
      </rPr>
      <t>会員</t>
    </r>
  </si>
  <si>
    <r>
      <rPr>
        <sz val="12"/>
        <color rgb="FF000000"/>
        <rFont val="ＭＳ Ｐゴシック"/>
        <family val="2"/>
        <charset val="128"/>
      </rPr>
      <t>会員</t>
    </r>
    <phoneticPr fontId="59"/>
  </si>
  <si>
    <r>
      <t xml:space="preserve">Candy </t>
    </r>
    <r>
      <rPr>
        <sz val="12"/>
        <rFont val="ＭＳ ゴシック"/>
        <family val="3"/>
        <charset val="128"/>
      </rPr>
      <t>長井</t>
    </r>
    <phoneticPr fontId="6"/>
  </si>
  <si>
    <r>
      <rPr>
        <sz val="12"/>
        <color theme="1"/>
        <rFont val="ＭＳ Ｐゴシック"/>
        <family val="2"/>
        <charset val="128"/>
      </rPr>
      <t>組</t>
    </r>
    <rPh sb="0" eb="1">
      <t>クミ</t>
    </rPh>
    <phoneticPr fontId="5"/>
  </si>
  <si>
    <r>
      <rPr>
        <b/>
        <sz val="12"/>
        <color rgb="FF000000"/>
        <rFont val="ＭＳ Ｐゴシック"/>
        <family val="2"/>
        <charset val="128"/>
      </rPr>
      <t>氏名</t>
    </r>
    <rPh sb="0" eb="2">
      <t>シメイ</t>
    </rPh>
    <phoneticPr fontId="59"/>
  </si>
  <si>
    <r>
      <rPr>
        <b/>
        <sz val="12"/>
        <rFont val="ＭＳ Ｐゴシック"/>
        <family val="2"/>
        <charset val="128"/>
      </rPr>
      <t>新</t>
    </r>
    <r>
      <rPr>
        <b/>
        <sz val="12"/>
        <rFont val="Arial"/>
        <family val="2"/>
      </rPr>
      <t>GCP</t>
    </r>
    <rPh sb="0" eb="1">
      <t>シン</t>
    </rPh>
    <phoneticPr fontId="59"/>
  </si>
  <si>
    <r>
      <rPr>
        <b/>
        <sz val="12"/>
        <color theme="1"/>
        <rFont val="ＭＳ Ｐゴシック"/>
        <family val="2"/>
        <charset val="128"/>
      </rPr>
      <t>組</t>
    </r>
    <rPh sb="0" eb="1">
      <t>クミ</t>
    </rPh>
    <phoneticPr fontId="5"/>
  </si>
  <si>
    <r>
      <rPr>
        <b/>
        <sz val="12"/>
        <color theme="1"/>
        <rFont val="ＭＳ Ｐゴシック"/>
        <family val="2"/>
        <charset val="128"/>
      </rPr>
      <t>新</t>
    </r>
    <r>
      <rPr>
        <b/>
        <sz val="12"/>
        <color theme="1"/>
        <rFont val="Arial"/>
        <family val="2"/>
      </rPr>
      <t>HDCP</t>
    </r>
    <rPh sb="0" eb="1">
      <t>シン</t>
    </rPh>
    <phoneticPr fontId="59"/>
  </si>
  <si>
    <r>
      <t>New</t>
    </r>
    <r>
      <rPr>
        <sz val="12"/>
        <rFont val="ＭＳ Ｐゴシック"/>
        <family val="2"/>
        <charset val="128"/>
      </rPr>
      <t>→</t>
    </r>
    <r>
      <rPr>
        <sz val="12"/>
        <rFont val="Arial"/>
        <family val="2"/>
      </rPr>
      <t>30</t>
    </r>
    <phoneticPr fontId="59"/>
  </si>
  <si>
    <r>
      <t>New</t>
    </r>
    <r>
      <rPr>
        <sz val="12"/>
        <rFont val="ＭＳ Ｐゴシック"/>
        <family val="2"/>
        <charset val="128"/>
      </rPr>
      <t>→</t>
    </r>
    <r>
      <rPr>
        <sz val="12"/>
        <rFont val="Arial"/>
        <family val="2"/>
      </rPr>
      <t>22</t>
    </r>
    <phoneticPr fontId="59"/>
  </si>
  <si>
    <t>Gold</t>
    <phoneticPr fontId="59"/>
  </si>
  <si>
    <t>協賛</t>
  </si>
  <si>
    <t>SANYO</t>
  </si>
  <si>
    <t>UNIVANCE</t>
  </si>
  <si>
    <t>ROHM</t>
  </si>
  <si>
    <t>KYOSHA</t>
  </si>
  <si>
    <t>SHARAKU</t>
  </si>
  <si>
    <t>NOBLE FISH</t>
  </si>
  <si>
    <t>STT</t>
  </si>
  <si>
    <t>Fox Creek 無料プレー券</t>
  </si>
  <si>
    <t>野村P(さっちゃん）レッスン　50％OFF券</t>
  </si>
  <si>
    <t>野村P</t>
  </si>
  <si>
    <t>住友商事</t>
  </si>
  <si>
    <t>IACE TRAVEL</t>
  </si>
  <si>
    <t>住友ベークライト</t>
  </si>
  <si>
    <t>日通</t>
  </si>
  <si>
    <t>FUMI</t>
  </si>
  <si>
    <t>TEIJIN</t>
  </si>
  <si>
    <t>SUSHI DEN</t>
  </si>
  <si>
    <t>氏名</t>
    <rPh sb="0" eb="2">
      <t>シメイ</t>
    </rPh>
    <phoneticPr fontId="59"/>
  </si>
  <si>
    <t>Maegawa</t>
    <phoneticPr fontId="59"/>
  </si>
  <si>
    <t>Mike</t>
    <phoneticPr fontId="59"/>
  </si>
  <si>
    <t>MAX ACCESS CONSULTING, L.L.C.</t>
    <phoneticPr fontId="6"/>
  </si>
  <si>
    <t>Shiuchi</t>
    <phoneticPr fontId="116"/>
  </si>
  <si>
    <t>Akira</t>
    <phoneticPr fontId="116"/>
  </si>
  <si>
    <t>DENSO TEN AMERICA Limited</t>
    <phoneticPr fontId="6"/>
  </si>
  <si>
    <t xml:space="preserve">Mishina </t>
    <phoneticPr fontId="59"/>
  </si>
  <si>
    <t>Mikuni</t>
    <phoneticPr fontId="59"/>
  </si>
  <si>
    <t>Kanehiro</t>
    <phoneticPr fontId="59"/>
  </si>
  <si>
    <t>Masato</t>
    <phoneticPr fontId="59"/>
  </si>
  <si>
    <t>ITOCHU Automobile America Inc.</t>
    <phoneticPr fontId="6"/>
  </si>
  <si>
    <t>Maegawa</t>
    <phoneticPr fontId="6"/>
  </si>
  <si>
    <t>Maiku</t>
    <phoneticPr fontId="6"/>
  </si>
  <si>
    <t>Kanehiro</t>
    <phoneticPr fontId="6"/>
  </si>
  <si>
    <t>Masato</t>
    <phoneticPr fontId="6"/>
  </si>
  <si>
    <t>Shiuchi</t>
    <phoneticPr fontId="6"/>
  </si>
  <si>
    <t>Akira</t>
    <phoneticPr fontId="6"/>
  </si>
  <si>
    <t>Arita</t>
    <phoneticPr fontId="6"/>
  </si>
  <si>
    <t>Yasushi</t>
    <phoneticPr fontId="6"/>
  </si>
  <si>
    <t>Sumitomo Bakelite North America, Inc.</t>
    <phoneticPr fontId="6"/>
  </si>
  <si>
    <t>Sojitz Machinery Corporation of America</t>
  </si>
  <si>
    <t>New-2</t>
    <phoneticPr fontId="59"/>
  </si>
  <si>
    <t>有田 靖</t>
  </si>
  <si>
    <t>宮崎 正</t>
  </si>
  <si>
    <t>White</t>
    <phoneticPr fontId="59"/>
  </si>
  <si>
    <t>Green</t>
    <phoneticPr fontId="59"/>
  </si>
  <si>
    <r>
      <rPr>
        <sz val="12"/>
        <rFont val="ＭＳ ゴシック"/>
        <family val="3"/>
        <charset val="128"/>
      </rPr>
      <t>マイク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前川</t>
    </r>
    <phoneticPr fontId="6"/>
  </si>
  <si>
    <r>
      <rPr>
        <sz val="12"/>
        <rFont val="ＭＳ ゴシック"/>
        <family val="3"/>
        <charset val="128"/>
      </rPr>
      <t>志宇知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章</t>
    </r>
    <rPh sb="0" eb="1">
      <t>ココロザシ</t>
    </rPh>
    <rPh sb="1" eb="2">
      <t>ウ</t>
    </rPh>
    <rPh sb="2" eb="3">
      <t>チ</t>
    </rPh>
    <rPh sb="4" eb="5">
      <t>アキラ</t>
    </rPh>
    <phoneticPr fontId="6"/>
  </si>
  <si>
    <r>
      <rPr>
        <sz val="12"/>
        <rFont val="ＭＳ ゴシック"/>
        <family val="3"/>
        <charset val="128"/>
      </rPr>
      <t>金廣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正人</t>
    </r>
    <phoneticPr fontId="6"/>
  </si>
  <si>
    <r>
      <rPr>
        <sz val="12"/>
        <rFont val="ＭＳ Ｐゴシック"/>
        <family val="3"/>
        <charset val="128"/>
      </rPr>
      <t>野村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3"/>
        <charset val="128"/>
      </rPr>
      <t>祥子</t>
    </r>
    <rPh sb="0" eb="2">
      <t>ノムラ</t>
    </rPh>
    <phoneticPr fontId="6"/>
  </si>
  <si>
    <r>
      <rPr>
        <sz val="12"/>
        <rFont val="ＭＳ Ｐゴシック"/>
        <family val="3"/>
        <charset val="128"/>
      </rPr>
      <t>宮崎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3"/>
        <charset val="128"/>
      </rPr>
      <t>正</t>
    </r>
    <phoneticPr fontId="6"/>
  </si>
  <si>
    <r>
      <rPr>
        <sz val="12"/>
        <rFont val="ＭＳ Ｐゴシック"/>
        <family val="3"/>
        <charset val="128"/>
      </rPr>
      <t>猿橋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3"/>
        <charset val="128"/>
      </rPr>
      <t>貴夫</t>
    </r>
    <phoneticPr fontId="6"/>
  </si>
  <si>
    <r>
      <rPr>
        <sz val="12"/>
        <rFont val="ＭＳ Ｐゴシック"/>
        <family val="3"/>
        <charset val="128"/>
      </rPr>
      <t>中根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3"/>
        <charset val="128"/>
      </rPr>
      <t>梢</t>
    </r>
    <phoneticPr fontId="6"/>
  </si>
  <si>
    <r>
      <rPr>
        <sz val="12"/>
        <rFont val="ＭＳ Ｐゴシック"/>
        <family val="3"/>
        <charset val="128"/>
      </rPr>
      <t>三品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3"/>
        <charset val="128"/>
      </rPr>
      <t>みくに</t>
    </r>
    <phoneticPr fontId="6"/>
  </si>
  <si>
    <t>1B</t>
    <phoneticPr fontId="59"/>
  </si>
  <si>
    <t>2A</t>
    <phoneticPr fontId="59"/>
  </si>
  <si>
    <t>2B</t>
    <phoneticPr fontId="59"/>
  </si>
  <si>
    <t>3A</t>
    <phoneticPr fontId="59"/>
  </si>
  <si>
    <t>4A</t>
    <phoneticPr fontId="59"/>
  </si>
  <si>
    <t>4B</t>
    <phoneticPr fontId="59"/>
  </si>
  <si>
    <t>5A</t>
    <phoneticPr fontId="59"/>
  </si>
  <si>
    <t>5B</t>
    <phoneticPr fontId="59"/>
  </si>
  <si>
    <t>6A</t>
    <phoneticPr fontId="59"/>
  </si>
  <si>
    <t>6B</t>
    <phoneticPr fontId="59"/>
  </si>
  <si>
    <t>7A</t>
    <phoneticPr fontId="59"/>
  </si>
  <si>
    <t>香村 忠宏</t>
    <phoneticPr fontId="6"/>
  </si>
  <si>
    <t>大井 昌哉</t>
    <phoneticPr fontId="6"/>
  </si>
  <si>
    <t>吉岡 裕子 Ahn</t>
    <phoneticPr fontId="6"/>
  </si>
  <si>
    <t>山並 正則</t>
    <phoneticPr fontId="6"/>
  </si>
  <si>
    <t>水澤 淳子</t>
    <phoneticPr fontId="6"/>
  </si>
  <si>
    <t>芥川 博</t>
    <phoneticPr fontId="6"/>
  </si>
  <si>
    <t>加藤 清也</t>
    <phoneticPr fontId="6"/>
  </si>
  <si>
    <t>小柳 哲哉</t>
    <phoneticPr fontId="6"/>
  </si>
  <si>
    <t>ﾚｲ ｱﾝｿﾆｰ</t>
    <phoneticPr fontId="6"/>
  </si>
  <si>
    <t>橘 俊也</t>
    <phoneticPr fontId="6"/>
  </si>
  <si>
    <t>山口 太一</t>
    <phoneticPr fontId="6"/>
  </si>
  <si>
    <t>後藤 敦彦</t>
    <phoneticPr fontId="6"/>
  </si>
  <si>
    <t>松井 恒和</t>
    <phoneticPr fontId="6"/>
  </si>
  <si>
    <t>長島 隆志</t>
    <phoneticPr fontId="6"/>
  </si>
  <si>
    <t>堀 雅博</t>
    <phoneticPr fontId="6"/>
  </si>
  <si>
    <t>亀井 芳雄</t>
    <phoneticPr fontId="6"/>
  </si>
  <si>
    <t>原田 直幸</t>
    <phoneticPr fontId="6"/>
  </si>
  <si>
    <t>井上 兼太</t>
    <phoneticPr fontId="6"/>
  </si>
  <si>
    <t>湯澤 亨</t>
    <phoneticPr fontId="6"/>
  </si>
  <si>
    <t>石川 陽子</t>
    <phoneticPr fontId="6"/>
  </si>
  <si>
    <t>小山 明男</t>
    <phoneticPr fontId="6"/>
  </si>
  <si>
    <t>田中 浩之</t>
    <phoneticPr fontId="6"/>
  </si>
  <si>
    <t>茶木 恭輔</t>
    <phoneticPr fontId="6"/>
  </si>
  <si>
    <t>肥嶋 俊明</t>
    <phoneticPr fontId="6"/>
  </si>
  <si>
    <t>森 成高</t>
    <phoneticPr fontId="6"/>
  </si>
  <si>
    <t>高田 祥久</t>
    <phoneticPr fontId="6"/>
  </si>
  <si>
    <t>藤城 靖大</t>
    <phoneticPr fontId="6"/>
  </si>
  <si>
    <t>須川 雅子</t>
    <phoneticPr fontId="6"/>
  </si>
  <si>
    <t>矢尾板 Tony</t>
    <phoneticPr fontId="6"/>
  </si>
  <si>
    <t>水澤 秀光</t>
    <phoneticPr fontId="6"/>
  </si>
  <si>
    <t>杉田 修一</t>
    <phoneticPr fontId="6"/>
  </si>
  <si>
    <t>菊池 光夫</t>
    <phoneticPr fontId="6"/>
  </si>
  <si>
    <t>菊池 美江</t>
    <rPh sb="3" eb="5">
      <t>ヨシエ</t>
    </rPh>
    <phoneticPr fontId="6"/>
  </si>
  <si>
    <t>岡田 純</t>
    <phoneticPr fontId="6"/>
  </si>
  <si>
    <t>市川 洋治</t>
    <phoneticPr fontId="6"/>
  </si>
  <si>
    <t>小久保 隆啓</t>
    <phoneticPr fontId="6"/>
  </si>
  <si>
    <t>Candy 長井</t>
    <phoneticPr fontId="6"/>
  </si>
  <si>
    <t>山田 真巳</t>
    <phoneticPr fontId="6"/>
  </si>
  <si>
    <r>
      <rPr>
        <b/>
        <sz val="12"/>
        <color rgb="FF000000"/>
        <rFont val="ＭＳ ゴシック"/>
        <family val="3"/>
        <charset val="128"/>
      </rPr>
      <t>累計</t>
    </r>
    <r>
      <rPr>
        <b/>
        <sz val="12"/>
        <color rgb="FF000000"/>
        <rFont val="Arial"/>
        <family val="3"/>
      </rPr>
      <t xml:space="preserve">
</t>
    </r>
    <r>
      <rPr>
        <b/>
        <sz val="12"/>
        <color rgb="FF000000"/>
        <rFont val="Arial"/>
        <family val="2"/>
      </rPr>
      <t>GCP</t>
    </r>
    <phoneticPr fontId="59"/>
  </si>
  <si>
    <t>３B</t>
    <phoneticPr fontId="59"/>
  </si>
  <si>
    <t>#1,#2</t>
    <phoneticPr fontId="59"/>
  </si>
  <si>
    <t>#5</t>
    <phoneticPr fontId="59"/>
  </si>
  <si>
    <t>#18</t>
    <phoneticPr fontId="59"/>
  </si>
  <si>
    <t>#16</t>
    <phoneticPr fontId="59"/>
  </si>
  <si>
    <t>#6,#11</t>
    <phoneticPr fontId="59"/>
  </si>
  <si>
    <t>#2</t>
    <phoneticPr fontId="59"/>
  </si>
  <si>
    <t>#2,#3</t>
    <phoneticPr fontId="59"/>
  </si>
  <si>
    <t>19位</t>
    <rPh sb="2" eb="3">
      <t>イ</t>
    </rPh>
    <phoneticPr fontId="6"/>
  </si>
  <si>
    <t>Ladies#8</t>
    <phoneticPr fontId="59"/>
  </si>
  <si>
    <t>Ladies17</t>
    <phoneticPr fontId="59"/>
  </si>
  <si>
    <t>Blule#17</t>
    <phoneticPr fontId="59"/>
  </si>
  <si>
    <t>有田 靖</t>
    <phoneticPr fontId="6"/>
  </si>
  <si>
    <t>One World or Noble Fish 商品券$30</t>
  </si>
  <si>
    <t>Ball　２スリーブ</t>
  </si>
  <si>
    <t>16→13</t>
    <phoneticPr fontId="59"/>
  </si>
  <si>
    <t>36</t>
  </si>
  <si>
    <r>
      <t>22</t>
    </r>
    <r>
      <rPr>
        <sz val="12"/>
        <rFont val="ＭＳ Ｐゴシック"/>
        <family val="2"/>
        <charset val="128"/>
      </rPr>
      <t>→</t>
    </r>
    <r>
      <rPr>
        <sz val="12"/>
        <rFont val="Arial"/>
        <family val="2"/>
      </rPr>
      <t>21</t>
    </r>
    <r>
      <rPr>
        <sz val="12"/>
        <rFont val="ＭＳ Ｐゴシック"/>
        <family val="2"/>
        <charset val="128"/>
      </rPr>
      <t>→</t>
    </r>
    <r>
      <rPr>
        <sz val="12"/>
        <rFont val="Arial"/>
        <family val="2"/>
      </rPr>
      <t>18</t>
    </r>
    <r>
      <rPr>
        <sz val="12"/>
        <rFont val="ＭＳ Ｐゴシック"/>
        <family val="2"/>
        <charset val="128"/>
      </rPr>
      <t>→15</t>
    </r>
    <phoneticPr fontId="59"/>
  </si>
  <si>
    <t>New→21</t>
    <phoneticPr fontId="59"/>
  </si>
  <si>
    <t>Maehata</t>
    <phoneticPr fontId="59"/>
  </si>
  <si>
    <t>今期ゲスト参加</t>
    <rPh sb="0" eb="2">
      <t>コンキ</t>
    </rPh>
    <rPh sb="5" eb="7">
      <t>サンカ</t>
    </rPh>
    <phoneticPr fontId="59"/>
  </si>
  <si>
    <r>
      <t>Ladies</t>
    </r>
    <r>
      <rPr>
        <sz val="12"/>
        <color theme="1"/>
        <rFont val="あ"/>
        <family val="3"/>
        <charset val="128"/>
      </rPr>
      <t>＃</t>
    </r>
    <r>
      <rPr>
        <sz val="12"/>
        <color theme="1"/>
        <rFont val="Arial"/>
        <family val="2"/>
      </rPr>
      <t>8</t>
    </r>
  </si>
  <si>
    <r>
      <rPr>
        <b/>
        <sz val="12"/>
        <rFont val="あ"/>
        <family val="3"/>
        <charset val="128"/>
      </rPr>
      <t xml:space="preserve">ドラコン
</t>
    </r>
    <r>
      <rPr>
        <b/>
        <sz val="12"/>
        <rFont val="Arial"/>
        <family val="2"/>
      </rPr>
      <t>Pro V1</t>
    </r>
    <phoneticPr fontId="59"/>
  </si>
  <si>
    <t>BENTO39</t>
    <phoneticPr fontId="59"/>
  </si>
  <si>
    <r>
      <rPr>
        <sz val="12"/>
        <rFont val="ＭＳ ゴシック"/>
        <family val="3"/>
        <charset val="128"/>
      </rPr>
      <t>四宮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憲一</t>
    </r>
    <phoneticPr fontId="6"/>
  </si>
  <si>
    <r>
      <rPr>
        <sz val="12"/>
        <rFont val="ＭＳ Ｐゴシック"/>
        <family val="2"/>
        <charset val="128"/>
      </rPr>
      <t>宮崎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2"/>
        <charset val="128"/>
      </rPr>
      <t>正</t>
    </r>
    <phoneticPr fontId="6"/>
  </si>
  <si>
    <r>
      <rPr>
        <sz val="12"/>
        <rFont val="ＭＳ Ｐゴシック"/>
        <family val="2"/>
        <charset val="128"/>
      </rPr>
      <t>佐藤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2"/>
        <charset val="128"/>
      </rPr>
      <t>安郎</t>
    </r>
    <phoneticPr fontId="6"/>
  </si>
  <si>
    <r>
      <rPr>
        <sz val="12"/>
        <rFont val="ＭＳ ゴシック"/>
        <family val="3"/>
        <charset val="128"/>
      </rPr>
      <t>菅野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哲</t>
    </r>
    <phoneticPr fontId="6"/>
  </si>
  <si>
    <r>
      <rPr>
        <sz val="12"/>
        <rFont val="ＭＳ Ｐゴシック"/>
        <family val="2"/>
        <charset val="128"/>
      </rPr>
      <t>池田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2"/>
        <charset val="128"/>
      </rPr>
      <t>啓介</t>
    </r>
    <phoneticPr fontId="6"/>
  </si>
  <si>
    <r>
      <rPr>
        <sz val="12"/>
        <rFont val="ＭＳ Ｐゴシック"/>
        <family val="2"/>
        <charset val="128"/>
      </rPr>
      <t>湊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2"/>
        <charset val="128"/>
      </rPr>
      <t>春子</t>
    </r>
    <rPh sb="0" eb="1">
      <t>ミナト</t>
    </rPh>
    <rPh sb="2" eb="4">
      <t>ハルコ</t>
    </rPh>
    <phoneticPr fontId="6"/>
  </si>
  <si>
    <r>
      <rPr>
        <sz val="12"/>
        <rFont val="ＭＳ Ｐゴシック"/>
        <family val="2"/>
        <charset val="128"/>
      </rPr>
      <t>湊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2"/>
        <charset val="128"/>
      </rPr>
      <t>則夫</t>
    </r>
    <rPh sb="0" eb="1">
      <t>ミナト</t>
    </rPh>
    <rPh sb="2" eb="4">
      <t>ノリオ</t>
    </rPh>
    <phoneticPr fontId="6"/>
  </si>
  <si>
    <r>
      <rPr>
        <sz val="12"/>
        <rFont val="ＭＳ Ｐゴシック"/>
        <family val="2"/>
        <charset val="128"/>
      </rPr>
      <t>岡本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2"/>
        <charset val="128"/>
      </rPr>
      <t>浩司</t>
    </r>
    <phoneticPr fontId="6"/>
  </si>
  <si>
    <r>
      <rPr>
        <sz val="12"/>
        <rFont val="ＭＳ ゴシック"/>
        <family val="3"/>
        <charset val="128"/>
      </rPr>
      <t>篠塚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俊幸</t>
    </r>
    <phoneticPr fontId="6"/>
  </si>
  <si>
    <r>
      <rPr>
        <sz val="12"/>
        <rFont val="游ゴシック"/>
        <family val="2"/>
        <charset val="128"/>
      </rPr>
      <t>前畑</t>
    </r>
    <r>
      <rPr>
        <sz val="12"/>
        <rFont val="Arial"/>
        <family val="2"/>
      </rPr>
      <t xml:space="preserve"> </t>
    </r>
    <r>
      <rPr>
        <sz val="12"/>
        <rFont val="游ゴシック"/>
        <family val="2"/>
        <charset val="128"/>
      </rPr>
      <t>治敏</t>
    </r>
    <phoneticPr fontId="6"/>
  </si>
  <si>
    <r>
      <rPr>
        <sz val="12"/>
        <rFont val="ＭＳ Ｐゴシック"/>
        <family val="2"/>
        <charset val="128"/>
      </rPr>
      <t>チョー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2"/>
        <charset val="128"/>
      </rPr>
      <t>デビッド</t>
    </r>
    <phoneticPr fontId="6"/>
  </si>
  <si>
    <r>
      <rPr>
        <sz val="12"/>
        <rFont val="ＭＳ Ｐゴシック"/>
        <family val="2"/>
        <charset val="128"/>
      </rPr>
      <t>高木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2"/>
        <charset val="128"/>
      </rPr>
      <t>健</t>
    </r>
    <rPh sb="0" eb="2">
      <t>タカギ</t>
    </rPh>
    <rPh sb="3" eb="4">
      <t>ケン</t>
    </rPh>
    <phoneticPr fontId="6"/>
  </si>
  <si>
    <r>
      <rPr>
        <sz val="12"/>
        <rFont val="ＭＳ ゴシック"/>
        <family val="3"/>
        <charset val="128"/>
      </rPr>
      <t>野村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祥子</t>
    </r>
    <rPh sb="0" eb="2">
      <t>ノムラ</t>
    </rPh>
    <phoneticPr fontId="6"/>
  </si>
  <si>
    <r>
      <rPr>
        <sz val="12"/>
        <rFont val="ＭＳ ゴシック"/>
        <family val="3"/>
        <charset val="128"/>
      </rPr>
      <t>中根</t>
    </r>
    <r>
      <rPr>
        <sz val="12"/>
        <rFont val="Arial"/>
        <family val="2"/>
      </rPr>
      <t xml:space="preserve"> </t>
    </r>
    <r>
      <rPr>
        <sz val="12"/>
        <rFont val="ＭＳ ゴシック"/>
        <family val="3"/>
        <charset val="128"/>
      </rPr>
      <t>梢</t>
    </r>
    <phoneticPr fontId="6"/>
  </si>
  <si>
    <t>ゲスト→会員</t>
    <rPh sb="4" eb="6">
      <t>カイイン</t>
    </rPh>
    <phoneticPr fontId="59"/>
  </si>
  <si>
    <t>Nissan North America</t>
  </si>
  <si>
    <t>Fujishiro</t>
  </si>
  <si>
    <t>Chiyoda Integre</t>
  </si>
  <si>
    <t>SMC Corp of America</t>
  </si>
  <si>
    <t>Yoshioka</t>
  </si>
  <si>
    <t>Hiroko</t>
  </si>
  <si>
    <t>Yamanami</t>
  </si>
  <si>
    <t>Masanori</t>
  </si>
  <si>
    <t>Kurabe America</t>
  </si>
  <si>
    <t>Kuwata</t>
  </si>
  <si>
    <t>Akira</t>
  </si>
  <si>
    <t>Maegawa</t>
  </si>
  <si>
    <t>MAX ACCESS CONSULTING, L.L.C.</t>
  </si>
  <si>
    <t>桑田 晃</t>
  </si>
  <si>
    <t>Buzan</t>
  </si>
  <si>
    <t>Kaori</t>
  </si>
  <si>
    <t>GUEST</t>
  </si>
  <si>
    <t>会員</t>
  </si>
  <si>
    <t>水澤 秀光</t>
  </si>
  <si>
    <t>藤城 靖大</t>
  </si>
  <si>
    <t>森 成高</t>
  </si>
  <si>
    <t>水澤 淳子</t>
  </si>
  <si>
    <t>肥嶋 俊明</t>
  </si>
  <si>
    <t>Candy 長井</t>
  </si>
  <si>
    <t>菊池 光夫</t>
  </si>
  <si>
    <t>小久保 隆啓</t>
  </si>
  <si>
    <t>菊池 美江</t>
  </si>
  <si>
    <t>大井 昌哉</t>
  </si>
  <si>
    <t>吉岡 裕子 Ahn</t>
  </si>
  <si>
    <t>山並 正則</t>
  </si>
  <si>
    <t>早川 高志</t>
  </si>
  <si>
    <t>茶木 恭輔</t>
  </si>
  <si>
    <t>チョー ダニー</t>
  </si>
  <si>
    <t>堀 雅博</t>
  </si>
  <si>
    <t>野村 祥子</t>
  </si>
  <si>
    <t>長島 隆志</t>
  </si>
  <si>
    <t>マイク 前川</t>
  </si>
  <si>
    <r>
      <rPr>
        <sz val="11"/>
        <color theme="1"/>
        <rFont val="ＭＳ ゴシック"/>
        <family val="3"/>
        <charset val="128"/>
      </rPr>
      <t>岡田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ゴシック"/>
        <family val="3"/>
        <charset val="128"/>
      </rPr>
      <t>純</t>
    </r>
    <phoneticPr fontId="59"/>
  </si>
  <si>
    <t>Maiku</t>
  </si>
  <si>
    <t>#11</t>
    <phoneticPr fontId="59"/>
  </si>
  <si>
    <t>#6,#12</t>
    <phoneticPr fontId="59"/>
  </si>
  <si>
    <t>Lady8</t>
    <phoneticPr fontId="59"/>
  </si>
  <si>
    <t>Lady17</t>
    <phoneticPr fontId="59"/>
  </si>
  <si>
    <t>Blue8</t>
    <phoneticPr fontId="59"/>
  </si>
  <si>
    <t>Blue17</t>
    <phoneticPr fontId="59"/>
  </si>
  <si>
    <t>日通+帝人</t>
    <rPh sb="0" eb="2">
      <t>ニッツウ</t>
    </rPh>
    <rPh sb="3" eb="5">
      <t>テイジン</t>
    </rPh>
    <phoneticPr fontId="59"/>
  </si>
  <si>
    <t>-</t>
  </si>
  <si>
    <t>●</t>
  </si>
  <si>
    <t>15→10</t>
  </si>
  <si>
    <t>24→20</t>
  </si>
  <si>
    <t>11→７→5</t>
  </si>
  <si>
    <t>*</t>
  </si>
  <si>
    <t>Guest</t>
    <phoneticPr fontId="59"/>
  </si>
  <si>
    <t>ブザン 加乙梨</t>
    <phoneticPr fontId="6"/>
  </si>
  <si>
    <t>8月度月例会集計</t>
    <phoneticPr fontId="59"/>
  </si>
  <si>
    <t>後藤 敦彦</t>
  </si>
  <si>
    <t>一杉 守宏</t>
  </si>
  <si>
    <t>香村 忠宏</t>
  </si>
  <si>
    <t>坂本 直子</t>
  </si>
  <si>
    <t>坂本 吉行</t>
  </si>
  <si>
    <t>松井 恒和</t>
  </si>
  <si>
    <t>亀井 芳雄</t>
  </si>
  <si>
    <t>芥川 博</t>
  </si>
  <si>
    <t>西村 英己</t>
  </si>
  <si>
    <t>安井 健志</t>
  </si>
  <si>
    <t>岡田 純</t>
  </si>
  <si>
    <t>中根 梢</t>
  </si>
  <si>
    <t>齋藤 育真</t>
  </si>
  <si>
    <t>菊池 美江</t>
    <rPh sb="3" eb="5">
      <t>ヨシエ</t>
    </rPh>
    <phoneticPr fontId="20"/>
  </si>
  <si>
    <t>金廣 正人</t>
  </si>
  <si>
    <t>Ichisugi</t>
    <phoneticPr fontId="6"/>
  </si>
  <si>
    <t>Morihiro</t>
    <phoneticPr fontId="6"/>
  </si>
  <si>
    <t>Sakamoto</t>
    <phoneticPr fontId="6"/>
  </si>
  <si>
    <t>Naoko</t>
    <phoneticPr fontId="6"/>
  </si>
  <si>
    <t>Yoshiyuki</t>
    <phoneticPr fontId="6"/>
  </si>
  <si>
    <t>Hitachi Astemo Americas, Inc.</t>
    <phoneticPr fontId="6"/>
  </si>
  <si>
    <t>Kuwata</t>
    <phoneticPr fontId="6"/>
  </si>
  <si>
    <t>Yasui</t>
    <phoneticPr fontId="6"/>
  </si>
  <si>
    <t>Takeshi</t>
    <phoneticPr fontId="116"/>
  </si>
  <si>
    <t>Marubeni-Itochu Steel America Inc.</t>
    <phoneticPr fontId="116"/>
  </si>
  <si>
    <r>
      <t xml:space="preserve">Candy </t>
    </r>
    <r>
      <rPr>
        <sz val="11"/>
        <color theme="1"/>
        <rFont val="游ゴシック"/>
        <family val="2"/>
        <charset val="128"/>
      </rPr>
      <t>長井</t>
    </r>
    <phoneticPr fontId="59"/>
  </si>
  <si>
    <t>住友商事</t>
    <rPh sb="2" eb="4">
      <t>ショウジ</t>
    </rPh>
    <phoneticPr fontId="59"/>
  </si>
  <si>
    <t>#8 #17</t>
    <phoneticPr fontId="59"/>
  </si>
  <si>
    <t>#11 #14</t>
    <phoneticPr fontId="59"/>
  </si>
  <si>
    <t>.</t>
    <phoneticPr fontId="59"/>
  </si>
  <si>
    <t>Woman#8</t>
    <phoneticPr fontId="59"/>
  </si>
  <si>
    <t>Woman#17</t>
    <phoneticPr fontId="59"/>
  </si>
  <si>
    <t>#6,#14</t>
    <phoneticPr fontId="59"/>
  </si>
  <si>
    <t>#10</t>
    <phoneticPr fontId="59"/>
  </si>
  <si>
    <t>坂本 直子</t>
    <rPh sb="0" eb="2">
      <t>サカモト</t>
    </rPh>
    <rPh sb="3" eb="5">
      <t>ナオコ</t>
    </rPh>
    <phoneticPr fontId="6"/>
  </si>
  <si>
    <t>坂本 吉行</t>
    <phoneticPr fontId="6"/>
  </si>
  <si>
    <t>NHK International Corporation</t>
    <phoneticPr fontId="6"/>
  </si>
  <si>
    <t>一杉 守宏</t>
    <phoneticPr fontId="6"/>
  </si>
  <si>
    <t>Marubeni-Itochu Steel America Inc.</t>
    <phoneticPr fontId="6"/>
  </si>
  <si>
    <t>安井 健志</t>
    <phoneticPr fontId="6"/>
  </si>
  <si>
    <r>
      <t>26</t>
    </r>
    <r>
      <rPr>
        <sz val="12"/>
        <rFont val="ＭＳ Ｐゴシック"/>
        <family val="2"/>
        <charset val="128"/>
      </rPr>
      <t>→</t>
    </r>
    <r>
      <rPr>
        <sz val="12"/>
        <rFont val="Arial"/>
        <family val="2"/>
      </rPr>
      <t>27</t>
    </r>
    <phoneticPr fontId="59"/>
  </si>
  <si>
    <t>21→13</t>
    <phoneticPr fontId="59"/>
  </si>
  <si>
    <t>20→16</t>
    <phoneticPr fontId="59"/>
  </si>
  <si>
    <r>
      <t>13→12</t>
    </r>
    <r>
      <rPr>
        <sz val="12"/>
        <rFont val="ＭＳ Ｐゴシック"/>
        <family val="2"/>
        <charset val="128"/>
      </rPr>
      <t>→10</t>
    </r>
    <phoneticPr fontId="59"/>
  </si>
  <si>
    <r>
      <t>," "=IFERROR(VLOOKUP(E4,'7</t>
    </r>
    <r>
      <rPr>
        <sz val="12"/>
        <rFont val="ＭＳ ゴシック"/>
        <family val="3"/>
        <charset val="128"/>
      </rPr>
      <t>月</t>
    </r>
    <r>
      <rPr>
        <sz val="12"/>
        <rFont val="Arial"/>
        <family val="2"/>
      </rPr>
      <t>'!$G$3:$U$39,9,FALSE)&amp;"","")</t>
    </r>
    <phoneticPr fontId="59"/>
  </si>
  <si>
    <r>
      <t>New</t>
    </r>
    <r>
      <rPr>
        <sz val="12"/>
        <rFont val="ＭＳ Ｐゴシック"/>
        <family val="2"/>
        <charset val="128"/>
      </rPr>
      <t>→</t>
    </r>
    <r>
      <rPr>
        <sz val="12"/>
        <rFont val="Arial"/>
        <family val="2"/>
      </rPr>
      <t>25</t>
    </r>
    <phoneticPr fontId="59"/>
  </si>
  <si>
    <t>Morales</t>
    <phoneticPr fontId="6"/>
  </si>
  <si>
    <t>Nakatsuka</t>
  </si>
  <si>
    <t>Yoshihiro</t>
    <phoneticPr fontId="6"/>
  </si>
  <si>
    <t>モラレス 功治</t>
  </si>
  <si>
    <t>中塚 喜博</t>
    <rPh sb="0" eb="2">
      <t>ナカツカ</t>
    </rPh>
    <rPh sb="3" eb="5">
      <t>ヨシヒロ</t>
    </rPh>
    <phoneticPr fontId="19"/>
  </si>
  <si>
    <t>モラレス 功治</t>
    <phoneticPr fontId="6"/>
  </si>
  <si>
    <t>中塚 喜博</t>
    <rPh sb="0" eb="2">
      <t>ナカツカ</t>
    </rPh>
    <rPh sb="3" eb="5">
      <t>ヨシヒロ</t>
    </rPh>
    <phoneticPr fontId="6"/>
  </si>
  <si>
    <t>Arita</t>
  </si>
  <si>
    <t>Yasushi</t>
  </si>
  <si>
    <t>New2</t>
    <phoneticPr fontId="59"/>
  </si>
  <si>
    <t>Kamei</t>
  </si>
  <si>
    <t>Yoshio</t>
  </si>
  <si>
    <t>Nishimura</t>
  </si>
  <si>
    <t>Hideki</t>
  </si>
  <si>
    <t>Saito</t>
  </si>
  <si>
    <t>Ikuma</t>
  </si>
  <si>
    <t>原田 直幸</t>
  </si>
  <si>
    <r>
      <rPr>
        <sz val="12"/>
        <rFont val="ＭＳ Ｐゴシック"/>
        <family val="2"/>
        <charset val="128"/>
      </rPr>
      <t>菊池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2"/>
        <charset val="128"/>
      </rPr>
      <t>美江</t>
    </r>
    <rPh sb="3" eb="5">
      <t>ヨシエ</t>
    </rPh>
    <phoneticPr fontId="19"/>
  </si>
  <si>
    <t>小柳 哲哉</t>
  </si>
  <si>
    <t>野村 祥子</t>
    <rPh sb="0" eb="2">
      <t>ノムラ</t>
    </rPh>
    <phoneticPr fontId="19"/>
  </si>
  <si>
    <r>
      <rPr>
        <sz val="11"/>
        <color theme="1"/>
        <rFont val="ＭＳ ゴシック"/>
        <family val="3"/>
        <charset val="128"/>
      </rPr>
      <t>山並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ゴシック"/>
        <family val="3"/>
        <charset val="128"/>
      </rPr>
      <t>正憲</t>
    </r>
    <phoneticPr fontId="59"/>
  </si>
  <si>
    <r>
      <rPr>
        <sz val="12"/>
        <rFont val="ＭＳ ゴシック"/>
        <family val="3"/>
        <charset val="128"/>
      </rPr>
      <t>山並</t>
    </r>
    <r>
      <rPr>
        <sz val="12"/>
        <rFont val="Arial"/>
        <family val="3"/>
      </rPr>
      <t xml:space="preserve"> </t>
    </r>
    <r>
      <rPr>
        <sz val="12"/>
        <rFont val="Yu Gothic"/>
        <family val="3"/>
        <charset val="128"/>
      </rPr>
      <t>正憲</t>
    </r>
    <phoneticPr fontId="6"/>
  </si>
  <si>
    <r>
      <rPr>
        <sz val="11"/>
        <color theme="1"/>
        <rFont val="ＭＳ ゴシック"/>
        <family val="3"/>
        <charset val="128"/>
      </rPr>
      <t>齋藤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ゴシック"/>
        <family val="3"/>
        <charset val="128"/>
      </rPr>
      <t>育真</t>
    </r>
    <phoneticPr fontId="59"/>
  </si>
  <si>
    <t>#11,#15(Eagle)</t>
    <phoneticPr fontId="59"/>
  </si>
  <si>
    <t>13位</t>
  </si>
  <si>
    <t>14位</t>
  </si>
  <si>
    <t>27位</t>
    <phoneticPr fontId="59"/>
  </si>
  <si>
    <t>本</t>
    <rPh sb="0" eb="1">
      <t>ホン</t>
    </rPh>
    <phoneticPr fontId="59"/>
  </si>
  <si>
    <t>前川さん</t>
    <rPh sb="0" eb="2">
      <t>マエガワ</t>
    </rPh>
    <phoneticPr fontId="59"/>
  </si>
  <si>
    <r>
      <rPr>
        <sz val="11"/>
        <color theme="1"/>
        <rFont val="ＭＳ ゴシック"/>
        <family val="3"/>
        <charset val="128"/>
      </rPr>
      <t>坂本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ゴシック"/>
        <family val="3"/>
        <charset val="128"/>
      </rPr>
      <t>直子</t>
    </r>
    <rPh sb="0" eb="2">
      <t>サカモト</t>
    </rPh>
    <rPh sb="3" eb="5">
      <t>ナオコ</t>
    </rPh>
    <phoneticPr fontId="19"/>
  </si>
  <si>
    <r>
      <rPr>
        <sz val="16"/>
        <color theme="1"/>
        <rFont val="ＭＳ Ｐゴシック"/>
        <family val="2"/>
        <charset val="128"/>
      </rPr>
      <t>坂本</t>
    </r>
    <r>
      <rPr>
        <sz val="16"/>
        <color theme="1"/>
        <rFont val="Arial"/>
        <family val="2"/>
      </rPr>
      <t xml:space="preserve"> </t>
    </r>
    <r>
      <rPr>
        <sz val="16"/>
        <color theme="1"/>
        <rFont val="ＭＳ Ｐゴシック"/>
        <family val="2"/>
        <charset val="128"/>
      </rPr>
      <t>直子</t>
    </r>
    <phoneticPr fontId="59"/>
  </si>
  <si>
    <r>
      <rPr>
        <sz val="11"/>
        <color theme="1"/>
        <rFont val="ＭＳ ゴシック"/>
        <family val="3"/>
        <charset val="128"/>
      </rPr>
      <t>小久保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ゴシック"/>
        <family val="3"/>
        <charset val="128"/>
      </rPr>
      <t>隆啓</t>
    </r>
    <phoneticPr fontId="59"/>
  </si>
  <si>
    <t>Woman＃8</t>
    <phoneticPr fontId="59"/>
  </si>
  <si>
    <t>#3,#14</t>
    <phoneticPr fontId="59"/>
  </si>
  <si>
    <t>Blue＃17</t>
    <phoneticPr fontId="59"/>
  </si>
  <si>
    <t>ブービー</t>
    <phoneticPr fontId="59"/>
  </si>
  <si>
    <t>ゲストベスグロ</t>
    <phoneticPr fontId="59"/>
  </si>
  <si>
    <t>長倉P</t>
    <rPh sb="0" eb="2">
      <t>ナガクラ</t>
    </rPh>
    <phoneticPr fontId="59"/>
  </si>
  <si>
    <t>9月度月例会集計</t>
    <phoneticPr fontId="59"/>
  </si>
  <si>
    <t>10月度月例会集計</t>
    <phoneticPr fontId="59"/>
  </si>
  <si>
    <t>#8</t>
  </si>
  <si>
    <t>#17</t>
  </si>
  <si>
    <t>W#8</t>
    <phoneticPr fontId="59"/>
  </si>
  <si>
    <t>W#17</t>
    <phoneticPr fontId="59"/>
  </si>
  <si>
    <t>B#8</t>
    <phoneticPr fontId="59"/>
  </si>
  <si>
    <t>B#17</t>
    <phoneticPr fontId="59"/>
  </si>
  <si>
    <t>#3</t>
  </si>
  <si>
    <t>#6</t>
  </si>
  <si>
    <t>#12</t>
  </si>
  <si>
    <t>#14</t>
  </si>
  <si>
    <t>プルダウン</t>
    <phoneticPr fontId="59"/>
  </si>
  <si>
    <t>複数</t>
    <rPh sb="0" eb="2">
      <t>フクスウ</t>
    </rPh>
    <phoneticPr fontId="59"/>
  </si>
  <si>
    <t>#2</t>
  </si>
  <si>
    <t>#4</t>
  </si>
  <si>
    <t>#5</t>
  </si>
  <si>
    <t>#7</t>
  </si>
  <si>
    <t>#9</t>
  </si>
  <si>
    <t>#10</t>
  </si>
  <si>
    <t>#11</t>
  </si>
  <si>
    <t>#13</t>
  </si>
  <si>
    <t>#15</t>
  </si>
  <si>
    <t>#16</t>
  </si>
  <si>
    <t>#18</t>
  </si>
  <si>
    <r>
      <t>14</t>
    </r>
    <r>
      <rPr>
        <sz val="12"/>
        <rFont val="ＭＳ Ｐゴシック"/>
        <family val="2"/>
        <charset val="128"/>
      </rPr>
      <t>→</t>
    </r>
    <r>
      <rPr>
        <sz val="12"/>
        <rFont val="Arial"/>
        <family val="2"/>
      </rPr>
      <t>9</t>
    </r>
    <phoneticPr fontId="59"/>
  </si>
  <si>
    <r>
      <t>25</t>
    </r>
    <r>
      <rPr>
        <sz val="12"/>
        <rFont val="ＭＳ Ｐゴシック"/>
        <family val="2"/>
        <charset val="128"/>
      </rPr>
      <t>→</t>
    </r>
    <r>
      <rPr>
        <sz val="12"/>
        <rFont val="Arial"/>
        <family val="2"/>
      </rPr>
      <t>26</t>
    </r>
    <r>
      <rPr>
        <sz val="12"/>
        <rFont val="ＭＳ Ｐゴシック"/>
        <family val="2"/>
        <charset val="128"/>
      </rPr>
      <t>→23</t>
    </r>
    <phoneticPr fontId="59"/>
  </si>
  <si>
    <r>
      <t>34</t>
    </r>
    <r>
      <rPr>
        <sz val="12"/>
        <rFont val="ＭＳ Ｐゴシック"/>
        <family val="2"/>
        <charset val="128"/>
      </rPr>
      <t>→31</t>
    </r>
    <phoneticPr fontId="59"/>
  </si>
  <si>
    <t>16位</t>
    <rPh sb="2" eb="3">
      <t>イ</t>
    </rPh>
    <phoneticPr fontId="6"/>
  </si>
  <si>
    <t>17位</t>
    <rPh sb="2" eb="3">
      <t>イ</t>
    </rPh>
    <phoneticPr fontId="6"/>
  </si>
  <si>
    <t>20位</t>
    <rPh sb="2" eb="3">
      <t>イ</t>
    </rPh>
    <phoneticPr fontId="6"/>
  </si>
  <si>
    <t>21位</t>
    <rPh sb="2" eb="3">
      <t>イ</t>
    </rPh>
    <phoneticPr fontId="6"/>
  </si>
  <si>
    <t>22位</t>
    <rPh sb="2" eb="3">
      <t>イ</t>
    </rPh>
    <phoneticPr fontId="6"/>
  </si>
  <si>
    <t>23位</t>
    <rPh sb="2" eb="3">
      <t>イ</t>
    </rPh>
    <phoneticPr fontId="6"/>
  </si>
  <si>
    <t>24位</t>
    <rPh sb="2" eb="3">
      <t>イ</t>
    </rPh>
    <phoneticPr fontId="6"/>
  </si>
  <si>
    <t>25位</t>
    <rPh sb="2" eb="3">
      <t>イ</t>
    </rPh>
    <phoneticPr fontId="6"/>
  </si>
  <si>
    <t>26位</t>
    <rPh sb="2" eb="3">
      <t>イ</t>
    </rPh>
    <phoneticPr fontId="6"/>
  </si>
  <si>
    <t>27位</t>
    <rPh sb="2" eb="3">
      <t>イ</t>
    </rPh>
    <phoneticPr fontId="6"/>
  </si>
  <si>
    <t>28位</t>
    <rPh sb="2" eb="3">
      <t>イ</t>
    </rPh>
    <phoneticPr fontId="6"/>
  </si>
  <si>
    <t>30位</t>
    <rPh sb="2" eb="3">
      <t>イ</t>
    </rPh>
    <phoneticPr fontId="6"/>
  </si>
  <si>
    <t>31位</t>
    <rPh sb="2" eb="3">
      <t>イ</t>
    </rPh>
    <phoneticPr fontId="6"/>
  </si>
  <si>
    <t>32位</t>
    <rPh sb="2" eb="3">
      <t>イ</t>
    </rPh>
    <phoneticPr fontId="6"/>
  </si>
  <si>
    <t>34位</t>
    <rPh sb="2" eb="3">
      <t>イ</t>
    </rPh>
    <phoneticPr fontId="6"/>
  </si>
  <si>
    <t>36位</t>
    <rPh sb="2" eb="3">
      <t>イ</t>
    </rPh>
    <phoneticPr fontId="6"/>
  </si>
  <si>
    <t>37位</t>
    <rPh sb="2" eb="3">
      <t>イ</t>
    </rPh>
    <phoneticPr fontId="6"/>
  </si>
  <si>
    <t>38位</t>
    <rPh sb="2" eb="3">
      <t>イ</t>
    </rPh>
    <phoneticPr fontId="6"/>
  </si>
  <si>
    <t>Yoshi</t>
    <phoneticPr fontId="6"/>
  </si>
  <si>
    <t>高橋 紀子</t>
  </si>
  <si>
    <t>遠藤 誠</t>
  </si>
  <si>
    <t>高木 健</t>
  </si>
  <si>
    <t>高橋 知樹</t>
  </si>
  <si>
    <t>中塚 喜博</t>
  </si>
  <si>
    <t>山並 正憲</t>
  </si>
  <si>
    <t>前畑 治敏</t>
  </si>
  <si>
    <t>NEW-2</t>
  </si>
  <si>
    <r>
      <t>New</t>
    </r>
    <r>
      <rPr>
        <sz val="12"/>
        <rFont val="ＭＳ Ｐゴシック"/>
        <family val="2"/>
        <charset val="128"/>
      </rPr>
      <t>→</t>
    </r>
    <r>
      <rPr>
        <sz val="12"/>
        <rFont val="Arial"/>
        <family val="2"/>
      </rPr>
      <t>24</t>
    </r>
    <phoneticPr fontId="59"/>
  </si>
  <si>
    <t>Takahashi</t>
  </si>
  <si>
    <t>Tomoki</t>
  </si>
  <si>
    <t>Noriko</t>
  </si>
  <si>
    <r>
      <rPr>
        <sz val="11"/>
        <color theme="1"/>
        <rFont val="ＭＳ ゴシック"/>
        <family val="3"/>
        <charset val="128"/>
      </rPr>
      <t>金廣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ゴシック"/>
        <family val="3"/>
        <charset val="128"/>
      </rPr>
      <t>正人</t>
    </r>
    <phoneticPr fontId="59"/>
  </si>
  <si>
    <t>New→36</t>
    <phoneticPr fontId="59"/>
  </si>
  <si>
    <t>36</t>
    <phoneticPr fontId="59"/>
  </si>
  <si>
    <t>VISA商品券＄50</t>
    <rPh sb="4" eb="6">
      <t>ショウヒン</t>
    </rPh>
    <rPh sb="6" eb="7">
      <t>ケン</t>
    </rPh>
    <phoneticPr fontId="2"/>
  </si>
  <si>
    <t xml:space="preserve">Bi Bim Bap食事券$50 </t>
    <rPh sb="10" eb="13">
      <t>ショクジケン</t>
    </rPh>
    <phoneticPr fontId="2"/>
  </si>
  <si>
    <t xml:space="preserve">Dicks 商品券$50 </t>
    <rPh sb="6" eb="9">
      <t>ショウヒンケン</t>
    </rPh>
    <phoneticPr fontId="2"/>
  </si>
  <si>
    <t>写楽$50食事券（3ヶ月期限）</t>
    <rPh sb="11" eb="12">
      <t>ゲツ</t>
    </rPh>
    <rPh sb="12" eb="14">
      <t>キゲン</t>
    </rPh>
    <phoneticPr fontId="2"/>
  </si>
  <si>
    <t>スタバ券$20</t>
    <rPh sb="3" eb="4">
      <t>ケン</t>
    </rPh>
    <phoneticPr fontId="2"/>
  </si>
  <si>
    <r>
      <t>New→28</t>
    </r>
    <r>
      <rPr>
        <sz val="12"/>
        <rFont val="Yu Gothic"/>
        <family val="2"/>
        <charset val="128"/>
      </rPr>
      <t>→</t>
    </r>
    <r>
      <rPr>
        <sz val="12"/>
        <rFont val="Arial"/>
        <family val="2"/>
      </rPr>
      <t>30</t>
    </r>
    <phoneticPr fontId="59"/>
  </si>
  <si>
    <t>W#8</t>
  </si>
  <si>
    <t>B#8</t>
  </si>
  <si>
    <t>W#17</t>
  </si>
  <si>
    <t>B#17</t>
  </si>
  <si>
    <t>ゲストベスグロ</t>
  </si>
  <si>
    <t>前川さん本</t>
    <rPh sb="0" eb="2">
      <t>マエカワ</t>
    </rPh>
    <rPh sb="4" eb="5">
      <t>ホン</t>
    </rPh>
    <phoneticPr fontId="59"/>
  </si>
  <si>
    <t>前川さん</t>
    <rPh sb="0" eb="1">
      <t>マエ</t>
    </rPh>
    <rPh sb="1" eb="2">
      <t>カワ</t>
    </rPh>
    <phoneticPr fontId="59"/>
  </si>
  <si>
    <t>CHIYODA INTEGRE OF AMERICA, INC.</t>
    <phoneticPr fontId="59"/>
  </si>
  <si>
    <t>Celanese Corporation</t>
    <phoneticPr fontId="59"/>
  </si>
  <si>
    <r>
      <rPr>
        <sz val="11"/>
        <color theme="1"/>
        <rFont val="ＭＳ ゴシック"/>
        <family val="3"/>
        <charset val="128"/>
      </rPr>
      <t>篠塚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ゴシック"/>
        <family val="3"/>
        <charset val="128"/>
      </rPr>
      <t>和明</t>
    </r>
    <phoneticPr fontId="59"/>
  </si>
  <si>
    <r>
      <rPr>
        <sz val="11"/>
        <color theme="1"/>
        <rFont val="ＭＳ ゴシック"/>
        <family val="3"/>
        <charset val="128"/>
      </rPr>
      <t>藤城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ゴシック"/>
        <family val="3"/>
        <charset val="128"/>
      </rPr>
      <t>靖大</t>
    </r>
    <phoneticPr fontId="59"/>
  </si>
  <si>
    <r>
      <rPr>
        <sz val="11"/>
        <color theme="1"/>
        <rFont val="ＭＳ ゴシック"/>
        <family val="3"/>
        <charset val="128"/>
      </rPr>
      <t>水澤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ゴシック"/>
        <family val="3"/>
        <charset val="128"/>
      </rPr>
      <t>秀光</t>
    </r>
    <phoneticPr fontId="59"/>
  </si>
  <si>
    <t>Masato</t>
  </si>
  <si>
    <t>Kanehiro</t>
  </si>
  <si>
    <t>ITOCHU Automobile America Inc.</t>
  </si>
  <si>
    <t>Mike.</t>
  </si>
  <si>
    <t>Naoko</t>
  </si>
  <si>
    <t>Sakamoto</t>
  </si>
  <si>
    <t>Makoto</t>
  </si>
  <si>
    <t>Endo</t>
  </si>
  <si>
    <t>Toyota Gosei North America</t>
  </si>
  <si>
    <t>Transtron America, Inc.</t>
  </si>
  <si>
    <t>Yoshi</t>
  </si>
  <si>
    <t/>
  </si>
  <si>
    <t>4月度</t>
  </si>
  <si>
    <t>5月度</t>
  </si>
  <si>
    <t>6月度</t>
  </si>
  <si>
    <t>7月度</t>
  </si>
  <si>
    <t>8月度</t>
  </si>
  <si>
    <t>2位</t>
    <rPh sb="1" eb="2">
      <t>イ</t>
    </rPh>
    <phoneticPr fontId="59"/>
  </si>
  <si>
    <t>3位</t>
    <rPh sb="1" eb="2">
      <t>イ</t>
    </rPh>
    <phoneticPr fontId="59"/>
  </si>
  <si>
    <t>1位</t>
    <rPh sb="1" eb="2">
      <t>イ</t>
    </rPh>
    <phoneticPr fontId="59"/>
  </si>
  <si>
    <r>
      <rPr>
        <sz val="14"/>
        <color rgb="FFFF0000"/>
        <rFont val="ＭＳ Ｐゴシック"/>
        <family val="2"/>
        <charset val="128"/>
      </rPr>
      <t>優勝者はさらに</t>
    </r>
    <r>
      <rPr>
        <sz val="14"/>
        <color rgb="FFFF0000"/>
        <rFont val="Arial"/>
        <family val="2"/>
      </rPr>
      <t>x0.8</t>
    </r>
    <rPh sb="0" eb="3">
      <t>ユウショウシャ</t>
    </rPh>
    <phoneticPr fontId="59"/>
  </si>
  <si>
    <r>
      <rPr>
        <sz val="14"/>
        <color rgb="FFFF0000"/>
        <rFont val="ＭＳ Ｐゴシック"/>
        <family val="2"/>
        <charset val="128"/>
      </rPr>
      <t>会員は</t>
    </r>
    <r>
      <rPr>
        <sz val="14"/>
        <color rgb="FFFF0000"/>
        <rFont val="Arial"/>
        <family val="2"/>
      </rPr>
      <t>x0.8</t>
    </r>
    <rPh sb="0" eb="2">
      <t>カイイン</t>
    </rPh>
    <phoneticPr fontId="59"/>
  </si>
  <si>
    <r>
      <t>22</t>
    </r>
    <r>
      <rPr>
        <sz val="12"/>
        <color theme="1"/>
        <rFont val="ＭＳ Ｐゴシック"/>
        <family val="3"/>
        <charset val="128"/>
      </rPr>
      <t>年度優勝者</t>
    </r>
    <rPh sb="2" eb="3">
      <t>ネン</t>
    </rPh>
    <rPh sb="3" eb="4">
      <t>ド</t>
    </rPh>
    <rPh sb="4" eb="7">
      <t>ユウショウシャ</t>
    </rPh>
    <phoneticPr fontId="59"/>
  </si>
  <si>
    <r>
      <rPr>
        <sz val="12"/>
        <color theme="1"/>
        <rFont val="ＭＳ Ｐゴシック"/>
        <family val="3"/>
        <charset val="128"/>
      </rPr>
      <t>●</t>
    </r>
    <phoneticPr fontId="59"/>
  </si>
  <si>
    <r>
      <rPr>
        <sz val="12"/>
        <color theme="1"/>
        <rFont val="ＭＳ Ｐゴシック"/>
        <family val="2"/>
        <charset val="128"/>
      </rPr>
      <t>●</t>
    </r>
    <phoneticPr fontId="59"/>
  </si>
  <si>
    <r>
      <rPr>
        <sz val="14"/>
        <color theme="1"/>
        <rFont val="ＭＳ Ｐゴシック"/>
        <family val="3"/>
        <charset val="128"/>
      </rPr>
      <t>平均</t>
    </r>
    <rPh sb="0" eb="2">
      <t>ヘイキン</t>
    </rPh>
    <phoneticPr fontId="59"/>
  </si>
  <si>
    <r>
      <t>2023</t>
    </r>
    <r>
      <rPr>
        <sz val="14"/>
        <rFont val="ＭＳ Ｐゴシック"/>
        <family val="3"/>
        <charset val="128"/>
      </rPr>
      <t>年度</t>
    </r>
    <r>
      <rPr>
        <sz val="14"/>
        <rFont val="Arial"/>
        <family val="2"/>
      </rPr>
      <t>HDCP</t>
    </r>
    <phoneticPr fontId="5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</si>
</sst>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24" formatCode="\$#,##0_);[Red]\(\$#,##0\)"/>
    <numFmt numFmtId="176" formatCode="&quot;¥&quot;#,##0;[Red]\-&quot;¥&quot;#,##0"/>
    <numFmt numFmtId="177" formatCode="&quot;¥&quot;#,##0.00;[Red]\-&quot;¥&quot;#,##0.00"/>
    <numFmt numFmtId="178" formatCode="#,##0;\-#,##0;&quot;-&quot;"/>
    <numFmt numFmtId="179" formatCode="0.000_)"/>
    <numFmt numFmtId="180" formatCode="#,##0.0_);[Red]\(#,##0.0\)"/>
    <numFmt numFmtId="181" formatCode="0.00_)"/>
    <numFmt numFmtId="182" formatCode="0.0"/>
    <numFmt numFmtId="183" formatCode="0_ "/>
    <numFmt numFmtId="184" formatCode="&quot;$&quot;#,##0_);[Red]\(&quot;$&quot;#,##0\)"/>
  </numFmts>
  <fonts count="150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color indexed="12"/>
      <name val="Arial"/>
      <family val="2"/>
    </font>
    <font>
      <sz val="6"/>
      <name val="Calibri"/>
      <family val="2"/>
    </font>
    <font>
      <sz val="6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2"/>
      <name val="ＭＳ Ｐゴシック"/>
      <family val="3"/>
      <charset val="128"/>
    </font>
    <font>
      <sz val="12"/>
      <name val="Arial"/>
      <family val="2"/>
    </font>
    <font>
      <b/>
      <sz val="20"/>
      <color indexed="8"/>
      <name val="Calibri"/>
      <family val="2"/>
    </font>
    <font>
      <sz val="14"/>
      <color indexed="8"/>
      <name val="Calibri"/>
      <family val="2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11"/>
      <name val="Tms Rmn"/>
      <family val="1"/>
    </font>
    <font>
      <sz val="11"/>
      <name val="ＭＳ ゴシック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0"/>
      <name val="Arial"/>
      <family val="2"/>
    </font>
    <font>
      <b/>
      <i/>
      <sz val="9"/>
      <color indexed="9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7.5"/>
      <color indexed="12"/>
      <name val="Arial"/>
      <family val="2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1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indexed="8"/>
      <name val="Arial"/>
      <family val="2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indexed="8"/>
      <name val="Arial"/>
      <family val="2"/>
    </font>
    <font>
      <sz val="11"/>
      <color theme="1"/>
      <name val="ＭＳ Ｐゴシック"/>
      <family val="2"/>
      <charset val="128"/>
    </font>
    <font>
      <sz val="12"/>
      <name val="MS Gothic"/>
      <family val="3"/>
      <charset val="128"/>
    </font>
    <font>
      <b/>
      <sz val="20"/>
      <color rgb="FF000000"/>
      <name val="MS Gothic"/>
      <family val="3"/>
      <charset val="128"/>
    </font>
    <font>
      <b/>
      <sz val="14"/>
      <color indexed="8"/>
      <name val="ＭＳ Ｐゴシック"/>
      <family val="2"/>
      <charset val="128"/>
    </font>
    <font>
      <b/>
      <sz val="11"/>
      <color indexed="8"/>
      <name val="Arial"/>
      <family val="2"/>
    </font>
    <font>
      <b/>
      <sz val="11"/>
      <color rgb="FF0000CC"/>
      <name val="Arial"/>
      <family val="2"/>
    </font>
    <font>
      <sz val="11"/>
      <color rgb="FF000000"/>
      <name val="Arial"/>
      <family val="2"/>
    </font>
    <font>
      <b/>
      <sz val="11"/>
      <color indexed="8"/>
      <name val="ＭＳ Ｐゴシック"/>
      <family val="2"/>
      <charset val="128"/>
    </font>
    <font>
      <b/>
      <sz val="11"/>
      <name val="ＭＳ Ｐゴシック"/>
      <family val="2"/>
      <charset val="128"/>
    </font>
    <font>
      <sz val="11"/>
      <color rgb="FF000000"/>
      <name val="ＭＳ Ｐゴシック"/>
      <family val="2"/>
      <charset val="128"/>
    </font>
    <font>
      <b/>
      <sz val="11"/>
      <color theme="1"/>
      <name val="Arial"/>
      <family val="2"/>
    </font>
    <font>
      <sz val="14"/>
      <name val="ＭＳ Ｐゴシック"/>
      <family val="3"/>
      <charset val="128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4"/>
      <color rgb="FF0000FF"/>
      <name val="Arial"/>
      <family val="2"/>
    </font>
    <font>
      <sz val="11"/>
      <color theme="1"/>
      <name val="Arial"/>
      <family val="2"/>
      <charset val="128"/>
    </font>
    <font>
      <sz val="16"/>
      <color theme="1"/>
      <name val="Arial"/>
      <family val="2"/>
    </font>
    <font>
      <sz val="12"/>
      <name val="Arial"/>
      <family val="3"/>
      <charset val="128"/>
    </font>
    <font>
      <sz val="12"/>
      <name val="ＭＳ Ｐゴシック"/>
      <family val="2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rgb="FFFF0000"/>
      <name val="Arial"/>
      <family val="2"/>
      <charset val="128"/>
    </font>
    <font>
      <sz val="14"/>
      <color rgb="FFFF0000"/>
      <name val="ＭＳ Ｐゴシック"/>
      <family val="2"/>
      <charset val="128"/>
    </font>
    <font>
      <sz val="14"/>
      <color rgb="FFFF0000"/>
      <name val="Arial"/>
      <family val="2"/>
    </font>
    <font>
      <sz val="2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color rgb="FF0000FF"/>
      <name val="ＭＳ Ｐゴシック"/>
      <family val="2"/>
      <charset val="128"/>
    </font>
    <font>
      <sz val="12"/>
      <name val="Arial"/>
      <family val="2"/>
      <charset val="128"/>
    </font>
    <font>
      <sz val="12"/>
      <name val="游ゴシック"/>
      <family val="2"/>
      <charset val="128"/>
    </font>
    <font>
      <b/>
      <sz val="11"/>
      <color rgb="FF000000"/>
      <name val="ＭＳ Ｐゴシック"/>
      <family val="2"/>
      <charset val="128"/>
    </font>
    <font>
      <b/>
      <sz val="11"/>
      <name val="MS Gothic"/>
      <family val="2"/>
      <charset val="128"/>
    </font>
    <font>
      <sz val="11"/>
      <name val="ＭＳ Ｐゴシック"/>
      <family val="2"/>
      <charset val="128"/>
    </font>
    <font>
      <sz val="12"/>
      <name val="Arial"/>
      <family val="3"/>
    </font>
    <font>
      <sz val="12"/>
      <name val="Yu Gothic"/>
      <family val="2"/>
      <charset val="128"/>
    </font>
    <font>
      <sz val="11"/>
      <name val="Arial"/>
      <family val="2"/>
      <charset val="128"/>
    </font>
    <font>
      <sz val="11"/>
      <color indexed="8"/>
      <name val="Arial"/>
      <family val="2"/>
      <charset val="128"/>
    </font>
    <font>
      <sz val="11"/>
      <color rgb="FF000000"/>
      <name val="Arial"/>
      <family val="2"/>
      <charset val="128"/>
    </font>
    <font>
      <sz val="11"/>
      <color rgb="FFFF0000"/>
      <name val="Arial"/>
      <family val="2"/>
      <charset val="128"/>
    </font>
    <font>
      <b/>
      <sz val="12"/>
      <color indexed="8"/>
      <name val="Arial"/>
      <family val="2"/>
    </font>
    <font>
      <b/>
      <sz val="12"/>
      <color indexed="8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b/>
      <sz val="12"/>
      <color rgb="FF000000"/>
      <name val="ＭＳ Ｐゴシック"/>
      <family val="2"/>
      <charset val="128"/>
    </font>
    <font>
      <b/>
      <sz val="12"/>
      <name val="ＭＳ Ｐゴシック"/>
      <family val="2"/>
      <charset val="128"/>
    </font>
    <font>
      <b/>
      <sz val="12"/>
      <color rgb="FF000000"/>
      <name val="Arial"/>
      <family val="2"/>
    </font>
    <font>
      <sz val="12"/>
      <color rgb="FF000000"/>
      <name val="ＭＳ Ｐゴシック"/>
      <family val="2"/>
      <charset val="128"/>
    </font>
    <font>
      <b/>
      <sz val="12"/>
      <color rgb="FF0000CC"/>
      <name val="Arial"/>
      <family val="2"/>
    </font>
    <font>
      <b/>
      <sz val="12"/>
      <name val="ＭＳ Ｐゴシック"/>
      <family val="3"/>
      <charset val="128"/>
      <scheme val="minor"/>
    </font>
    <font>
      <b/>
      <sz val="12"/>
      <color theme="1"/>
      <name val="Arial"/>
      <family val="2"/>
    </font>
    <font>
      <b/>
      <sz val="12"/>
      <color theme="1"/>
      <name val="ＭＳ Ｐゴシック"/>
      <family val="2"/>
      <charset val="128"/>
    </font>
    <font>
      <sz val="11"/>
      <color rgb="FF0000CC"/>
      <name val="Arial"/>
      <family val="2"/>
    </font>
    <font>
      <sz val="28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2"/>
      <color rgb="FF000000"/>
      <name val="Meiryo"/>
      <family val="3"/>
      <charset val="128"/>
    </font>
    <font>
      <u/>
      <sz val="12"/>
      <color indexed="12"/>
      <name val="Arial"/>
      <family val="2"/>
    </font>
    <font>
      <b/>
      <sz val="12"/>
      <color rgb="FF000000"/>
      <name val="ＭＳ ゴシック"/>
      <family val="3"/>
      <charset val="128"/>
    </font>
    <font>
      <b/>
      <sz val="12"/>
      <color rgb="FF000000"/>
      <name val="Arial"/>
      <family val="3"/>
    </font>
    <font>
      <b/>
      <sz val="12"/>
      <color rgb="FF000000"/>
      <name val="Arial"/>
      <family val="3"/>
      <charset val="128"/>
    </font>
    <font>
      <sz val="12"/>
      <color theme="1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あ"/>
      <family val="3"/>
      <charset val="128"/>
    </font>
    <font>
      <b/>
      <sz val="12"/>
      <name val="あ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Arial"/>
      <family val="3"/>
      <charset val="128"/>
    </font>
    <font>
      <sz val="18"/>
      <color theme="1"/>
      <name val="Arial"/>
      <family val="2"/>
    </font>
    <font>
      <sz val="11"/>
      <color theme="1"/>
      <name val="游ゴシック"/>
      <family val="2"/>
      <charset val="128"/>
    </font>
    <font>
      <sz val="11"/>
      <color theme="1"/>
      <name val="Segoe UI Symbol"/>
      <family val="2"/>
    </font>
    <font>
      <sz val="12"/>
      <name val="Yu Gothic"/>
      <family val="3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Arial"/>
      <family val="2"/>
      <charset val="128"/>
    </font>
    <font>
      <sz val="11"/>
      <color rgb="FF0070C0"/>
      <name val="Arial"/>
      <family val="2"/>
    </font>
    <font>
      <sz val="11"/>
      <color rgb="FFFF33CC"/>
      <name val="Arial"/>
      <family val="2"/>
    </font>
    <font>
      <sz val="6"/>
      <color theme="1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6"/>
      <color rgb="FF000000"/>
      <name val="ＭＳ Ｐゴシック"/>
      <family val="2"/>
      <charset val="128"/>
    </font>
    <font>
      <sz val="12"/>
      <color theme="1"/>
      <name val="Segoe UI Symbol"/>
      <family val="3"/>
    </font>
    <font>
      <sz val="14"/>
      <color theme="1"/>
      <name val="Arial"/>
      <family val="2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6"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8" fontId="20" fillId="0" borderId="0" applyFill="0" applyBorder="0" applyAlignment="0"/>
    <xf numFmtId="179" fontId="21" fillId="0" borderId="0"/>
    <xf numFmtId="179" fontId="21" fillId="0" borderId="0"/>
    <xf numFmtId="179" fontId="21" fillId="0" borderId="0"/>
    <xf numFmtId="179" fontId="21" fillId="0" borderId="0"/>
    <xf numFmtId="179" fontId="21" fillId="0" borderId="0"/>
    <xf numFmtId="179" fontId="21" fillId="0" borderId="0"/>
    <xf numFmtId="179" fontId="21" fillId="0" borderId="0"/>
    <xf numFmtId="179" fontId="21" fillId="0" borderId="0"/>
    <xf numFmtId="180" fontId="22" fillId="23" borderId="0" applyFont="0" applyBorder="0"/>
    <xf numFmtId="38" fontId="23" fillId="23" borderId="0" applyNumberFormat="0" applyBorder="0" applyAlignment="0" applyProtection="0"/>
    <xf numFmtId="0" fontId="24" fillId="0" borderId="3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23" fillId="24" borderId="5" applyNumberFormat="0" applyBorder="0" applyAlignment="0" applyProtection="0"/>
    <xf numFmtId="37" fontId="25" fillId="0" borderId="0"/>
    <xf numFmtId="181" fontId="26" fillId="0" borderId="0"/>
    <xf numFmtId="0" fontId="16" fillId="0" borderId="0"/>
    <xf numFmtId="10" fontId="27" fillId="0" borderId="0" applyFont="0" applyFill="0" applyBorder="0" applyAlignment="0" applyProtection="0"/>
    <xf numFmtId="0" fontId="28" fillId="0" borderId="9" applyFont="0" applyBorder="0" applyAlignment="0">
      <alignment horizontal="right"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1" borderId="2" applyNumberForma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16" fillId="4" borderId="7" applyNumberFormat="0" applyFon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3" borderId="1" applyNumberFormat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7" fillId="0" borderId="0"/>
    <xf numFmtId="0" fontId="37" fillId="0" borderId="0"/>
    <xf numFmtId="0" fontId="18" fillId="0" borderId="0"/>
    <xf numFmtId="0" fontId="18" fillId="0" borderId="0"/>
    <xf numFmtId="0" fontId="16" fillId="0" borderId="0"/>
    <xf numFmtId="0" fontId="16" fillId="0" borderId="0"/>
    <xf numFmtId="0" fontId="38" fillId="6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0" borderId="1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16" fillId="0" borderId="0"/>
    <xf numFmtId="0" fontId="50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3" fillId="0" borderId="0"/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8" fontId="17" fillId="0" borderId="0" applyFill="0" applyBorder="0" applyAlignment="0"/>
    <xf numFmtId="0" fontId="49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1" borderId="2" applyNumberForma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6" fillId="4" borderId="7" applyNumberFormat="0" applyFon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2" fillId="10" borderId="1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3" borderId="1" applyNumberFormat="0" applyAlignment="0" applyProtection="0">
      <alignment vertical="center"/>
    </xf>
    <xf numFmtId="0" fontId="49" fillId="0" borderId="0">
      <alignment vertical="center"/>
    </xf>
    <xf numFmtId="0" fontId="38" fillId="6" borderId="0" applyNumberFormat="0" applyBorder="0" applyAlignment="0" applyProtection="0">
      <alignment vertical="center"/>
    </xf>
    <xf numFmtId="0" fontId="49" fillId="0" borderId="0">
      <alignment vertical="center"/>
    </xf>
    <xf numFmtId="177" fontId="49" fillId="0" borderId="0" applyFont="0" applyFill="0" applyBorder="0" applyAlignment="0" applyProtection="0">
      <alignment vertical="center"/>
    </xf>
    <xf numFmtId="40" fontId="49" fillId="0" borderId="0" applyFont="0" applyFill="0" applyBorder="0" applyAlignment="0" applyProtection="0">
      <alignment vertical="center"/>
    </xf>
    <xf numFmtId="0" fontId="49" fillId="0" borderId="0"/>
    <xf numFmtId="0" fontId="2" fillId="0" borderId="0">
      <alignment vertical="center"/>
    </xf>
    <xf numFmtId="0" fontId="3" fillId="0" borderId="0"/>
    <xf numFmtId="0" fontId="49" fillId="0" borderId="0">
      <alignment vertical="center"/>
    </xf>
    <xf numFmtId="0" fontId="1" fillId="0" borderId="0">
      <alignment vertical="center"/>
    </xf>
  </cellStyleXfs>
  <cellXfs count="620">
    <xf numFmtId="0" fontId="0" fillId="0" borderId="0" xfId="0">
      <alignment vertical="center"/>
    </xf>
    <xf numFmtId="49" fontId="4" fillId="26" borderId="14" xfId="0" applyNumberFormat="1" applyFont="1" applyFill="1" applyBorder="1" applyAlignment="1">
      <alignment horizontal="center" vertical="center"/>
    </xf>
    <xf numFmtId="49" fontId="4" fillId="26" borderId="15" xfId="0" applyNumberFormat="1" applyFont="1" applyFill="1" applyBorder="1" applyAlignment="1">
      <alignment horizontal="center" vertical="center"/>
    </xf>
    <xf numFmtId="49" fontId="7" fillId="26" borderId="18" xfId="0" applyNumberFormat="1" applyFont="1" applyFill="1" applyBorder="1" applyAlignment="1">
      <alignment horizontal="center" vertical="center"/>
    </xf>
    <xf numFmtId="0" fontId="12" fillId="32" borderId="17" xfId="0" applyFont="1" applyFill="1" applyBorder="1" applyAlignment="1">
      <alignment horizontal="center" vertical="center" wrapText="1"/>
    </xf>
    <xf numFmtId="0" fontId="12" fillId="3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shrinkToFit="1"/>
    </xf>
    <xf numFmtId="0" fontId="11" fillId="0" borderId="0" xfId="0" applyFont="1" applyAlignment="1">
      <alignment horizontal="left" shrinkToFit="1"/>
    </xf>
    <xf numFmtId="0" fontId="11" fillId="0" borderId="0" xfId="69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55" fillId="0" borderId="0" xfId="0" applyFont="1">
      <alignment vertical="center"/>
    </xf>
    <xf numFmtId="0" fontId="13" fillId="0" borderId="5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66" fillId="0" borderId="0" xfId="0" applyFont="1">
      <alignment vertical="center"/>
    </xf>
    <xf numFmtId="0" fontId="6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8" fillId="0" borderId="0" xfId="0" applyFont="1">
      <alignment vertical="center"/>
    </xf>
    <xf numFmtId="0" fontId="11" fillId="0" borderId="0" xfId="0" applyFont="1">
      <alignment vertical="center"/>
    </xf>
    <xf numFmtId="0" fontId="67" fillId="0" borderId="0" xfId="0" applyFont="1" applyAlignment="1">
      <alignment horizontal="center" vertical="center"/>
    </xf>
    <xf numFmtId="0" fontId="0" fillId="0" borderId="0" xfId="0" applyAlignment="1"/>
    <xf numFmtId="0" fontId="55" fillId="0" borderId="0" xfId="0" applyFont="1" applyAlignment="1"/>
    <xf numFmtId="0" fontId="47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0" fontId="12" fillId="32" borderId="24" xfId="0" applyFont="1" applyFill="1" applyBorder="1" applyAlignment="1">
      <alignment horizontal="center" vertical="center" wrapText="1"/>
    </xf>
    <xf numFmtId="0" fontId="12" fillId="32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0" xfId="69" applyFont="1" applyAlignment="1">
      <alignment horizontal="center" vertical="center"/>
    </xf>
    <xf numFmtId="0" fontId="13" fillId="0" borderId="5" xfId="32" applyNumberFormat="1" applyFont="1" applyFill="1" applyBorder="1" applyAlignment="1" applyProtection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61" fillId="0" borderId="0" xfId="0" applyFont="1">
      <alignment vertical="center"/>
    </xf>
    <xf numFmtId="0" fontId="11" fillId="0" borderId="0" xfId="69" applyFont="1"/>
    <xf numFmtId="0" fontId="11" fillId="0" borderId="0" xfId="0" applyFont="1" applyAlignment="1">
      <alignment vertical="center" shrinkToFit="1"/>
    </xf>
    <xf numFmtId="49" fontId="55" fillId="0" borderId="0" xfId="0" applyNumberFormat="1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51" fillId="28" borderId="0" xfId="0" applyFont="1" applyFill="1" applyAlignment="1">
      <alignment horizontal="center" vertical="center"/>
    </xf>
    <xf numFmtId="0" fontId="13" fillId="30" borderId="0" xfId="0" applyFont="1" applyFill="1" applyAlignment="1">
      <alignment horizontal="center" vertical="center"/>
    </xf>
    <xf numFmtId="0" fontId="13" fillId="31" borderId="0" xfId="0" applyFont="1" applyFill="1" applyAlignment="1">
      <alignment horizontal="center" vertical="center"/>
    </xf>
    <xf numFmtId="0" fontId="13" fillId="29" borderId="0" xfId="0" applyFont="1" applyFill="1">
      <alignment vertical="center"/>
    </xf>
    <xf numFmtId="0" fontId="13" fillId="0" borderId="0" xfId="0" applyFont="1">
      <alignment vertical="center"/>
    </xf>
    <xf numFmtId="0" fontId="13" fillId="33" borderId="0" xfId="0" applyFont="1" applyFill="1">
      <alignment vertical="center"/>
    </xf>
    <xf numFmtId="0" fontId="60" fillId="0" borderId="0" xfId="0" applyFont="1">
      <alignment vertical="center"/>
    </xf>
    <xf numFmtId="0" fontId="60" fillId="0" borderId="0" xfId="0" applyFont="1" applyAlignment="1">
      <alignment horizontal="center" vertical="center"/>
    </xf>
    <xf numFmtId="0" fontId="52" fillId="0" borderId="0" xfId="0" applyFont="1">
      <alignment vertical="center"/>
    </xf>
    <xf numFmtId="0" fontId="15" fillId="0" borderId="22" xfId="0" applyFont="1" applyBorder="1">
      <alignment vertical="center"/>
    </xf>
    <xf numFmtId="0" fontId="73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51" fillId="0" borderId="0" xfId="0" applyFont="1">
      <alignment vertical="center"/>
    </xf>
    <xf numFmtId="0" fontId="57" fillId="0" borderId="0" xfId="0" applyFont="1" applyAlignment="1">
      <alignment horizontal="center"/>
    </xf>
    <xf numFmtId="49" fontId="13" fillId="0" borderId="5" xfId="0" applyNumberFormat="1" applyFont="1" applyBorder="1" applyAlignment="1">
      <alignment horizontal="center" vertical="center" shrinkToFit="1"/>
    </xf>
    <xf numFmtId="49" fontId="13" fillId="0" borderId="5" xfId="0" applyNumberFormat="1" applyFont="1" applyBorder="1" applyAlignment="1">
      <alignment horizontal="center" shrinkToFit="1"/>
    </xf>
    <xf numFmtId="0" fontId="0" fillId="0" borderId="22" xfId="0" applyBorder="1" applyAlignment="1"/>
    <xf numFmtId="0" fontId="13" fillId="0" borderId="5" xfId="0" applyFont="1" applyBorder="1" applyAlignment="1">
      <alignment horizontal="center"/>
    </xf>
    <xf numFmtId="0" fontId="52" fillId="0" borderId="5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/>
    </xf>
    <xf numFmtId="1" fontId="75" fillId="0" borderId="5" xfId="0" applyNumberFormat="1" applyFont="1" applyBorder="1" applyAlignment="1">
      <alignment horizontal="center"/>
    </xf>
    <xf numFmtId="0" fontId="13" fillId="0" borderId="5" xfId="0" applyFont="1" applyBorder="1">
      <alignment vertical="center"/>
    </xf>
    <xf numFmtId="0" fontId="55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52" fillId="0" borderId="0" xfId="0" applyFont="1" applyAlignment="1">
      <alignment horizontal="center" vertical="center"/>
    </xf>
    <xf numFmtId="0" fontId="57" fillId="0" borderId="5" xfId="0" applyFont="1" applyBorder="1" applyAlignment="1">
      <alignment horizontal="left" vertical="center"/>
    </xf>
    <xf numFmtId="0" fontId="55" fillId="0" borderId="5" xfId="0" applyFont="1" applyBorder="1">
      <alignment vertical="center"/>
    </xf>
    <xf numFmtId="0" fontId="60" fillId="0" borderId="0" xfId="0" applyFont="1" applyAlignment="1">
      <alignment horizontal="center"/>
    </xf>
    <xf numFmtId="1" fontId="75" fillId="0" borderId="0" xfId="0" applyNumberFormat="1" applyFont="1" applyAlignment="1">
      <alignment horizontal="center"/>
    </xf>
    <xf numFmtId="0" fontId="13" fillId="0" borderId="24" xfId="32" applyNumberFormat="1" applyFont="1" applyFill="1" applyBorder="1" applyAlignment="1" applyProtection="1">
      <alignment horizontal="center"/>
    </xf>
    <xf numFmtId="0" fontId="47" fillId="0" borderId="5" xfId="0" applyFont="1" applyBorder="1" applyAlignment="1">
      <alignment horizontal="center"/>
    </xf>
    <xf numFmtId="49" fontId="13" fillId="0" borderId="24" xfId="0" applyNumberFormat="1" applyFont="1" applyBorder="1" applyAlignment="1">
      <alignment horizontal="center" shrinkToFit="1"/>
    </xf>
    <xf numFmtId="0" fontId="51" fillId="0" borderId="5" xfId="0" applyFont="1" applyBorder="1">
      <alignment vertical="center"/>
    </xf>
    <xf numFmtId="0" fontId="52" fillId="0" borderId="22" xfId="0" applyFont="1" applyBorder="1" applyAlignment="1"/>
    <xf numFmtId="0" fontId="52" fillId="0" borderId="23" xfId="0" applyFont="1" applyBorder="1" applyAlignment="1"/>
    <xf numFmtId="49" fontId="13" fillId="0" borderId="5" xfId="0" applyNumberFormat="1" applyFont="1" applyBorder="1" applyAlignment="1">
      <alignment horizontal="center"/>
    </xf>
    <xf numFmtId="49" fontId="52" fillId="0" borderId="5" xfId="0" applyNumberFormat="1" applyFont="1" applyBorder="1" applyAlignment="1">
      <alignment horizontal="center" shrinkToFit="1"/>
    </xf>
    <xf numFmtId="0" fontId="13" fillId="0" borderId="5" xfId="32" applyNumberFormat="1" applyFont="1" applyFill="1" applyBorder="1" applyAlignment="1" applyProtection="1">
      <alignment horizontal="center"/>
    </xf>
    <xf numFmtId="0" fontId="13" fillId="0" borderId="5" xfId="0" applyFont="1" applyBorder="1" applyAlignment="1">
      <alignment horizontal="center" shrinkToFit="1"/>
    </xf>
    <xf numFmtId="0" fontId="47" fillId="0" borderId="5" xfId="0" applyFont="1" applyBorder="1" applyAlignment="1">
      <alignment horizontal="center" vertical="center"/>
    </xf>
    <xf numFmtId="49" fontId="24" fillId="0" borderId="0" xfId="0" applyNumberFormat="1" applyFont="1" applyAlignment="1">
      <alignment horizontal="center" shrinkToFit="1"/>
    </xf>
    <xf numFmtId="49" fontId="24" fillId="0" borderId="5" xfId="0" applyNumberFormat="1" applyFont="1" applyBorder="1" applyAlignment="1">
      <alignment horizontal="center" shrinkToFit="1"/>
    </xf>
    <xf numFmtId="0" fontId="10" fillId="0" borderId="5" xfId="0" applyFont="1" applyBorder="1" applyAlignment="1">
      <alignment horizontal="left" vertical="center"/>
    </xf>
    <xf numFmtId="1" fontId="5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24" fillId="0" borderId="5" xfId="0" applyFont="1" applyBorder="1" applyAlignment="1">
      <alignment horizontal="center" vertical="center"/>
    </xf>
    <xf numFmtId="0" fontId="80" fillId="0" borderId="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78" fillId="0" borderId="5" xfId="0" applyFont="1" applyBorder="1" applyAlignment="1">
      <alignment horizontal="center" vertical="center"/>
    </xf>
    <xf numFmtId="0" fontId="55" fillId="0" borderId="16" xfId="0" applyFont="1" applyBorder="1" applyAlignment="1">
      <alignment horizontal="center" vertical="center"/>
    </xf>
    <xf numFmtId="0" fontId="55" fillId="0" borderId="17" xfId="0" applyFont="1" applyBorder="1">
      <alignment vertical="center"/>
    </xf>
    <xf numFmtId="0" fontId="16" fillId="0" borderId="0" xfId="58"/>
    <xf numFmtId="0" fontId="81" fillId="0" borderId="5" xfId="58" applyFont="1" applyBorder="1" applyAlignment="1">
      <alignment horizontal="center" vertical="center"/>
    </xf>
    <xf numFmtId="24" fontId="81" fillId="0" borderId="5" xfId="58" applyNumberFormat="1" applyFont="1" applyBorder="1" applyAlignment="1">
      <alignment horizontal="center" vertical="center"/>
    </xf>
    <xf numFmtId="0" fontId="83" fillId="0" borderId="5" xfId="58" applyFont="1" applyBorder="1"/>
    <xf numFmtId="0" fontId="82" fillId="0" borderId="5" xfId="58" applyFont="1" applyBorder="1" applyAlignment="1">
      <alignment horizontal="center" vertical="center"/>
    </xf>
    <xf numFmtId="0" fontId="87" fillId="0" borderId="0" xfId="58" applyFont="1" applyAlignment="1">
      <alignment horizontal="center"/>
    </xf>
    <xf numFmtId="0" fontId="82" fillId="0" borderId="24" xfId="58" applyFont="1" applyBorder="1" applyAlignment="1">
      <alignment horizontal="center" vertical="center"/>
    </xf>
    <xf numFmtId="0" fontId="83" fillId="0" borderId="0" xfId="58" applyFont="1"/>
    <xf numFmtId="0" fontId="82" fillId="0" borderId="37" xfId="58" applyFont="1" applyBorder="1" applyAlignment="1">
      <alignment horizontal="center" vertical="center"/>
    </xf>
    <xf numFmtId="0" fontId="82" fillId="0" borderId="30" xfId="58" applyFont="1" applyBorder="1" applyAlignment="1">
      <alignment horizontal="center" vertical="center"/>
    </xf>
    <xf numFmtId="0" fontId="82" fillId="0" borderId="0" xfId="58" applyFont="1" applyAlignment="1">
      <alignment horizontal="center" vertical="center"/>
    </xf>
    <xf numFmtId="0" fontId="87" fillId="0" borderId="0" xfId="58" applyFont="1"/>
    <xf numFmtId="0" fontId="16" fillId="0" borderId="5" xfId="58" applyBorder="1" applyAlignment="1">
      <alignment horizontal="center" vertical="center"/>
    </xf>
    <xf numFmtId="0" fontId="16" fillId="0" borderId="0" xfId="58" applyAlignment="1">
      <alignment horizontal="left"/>
    </xf>
    <xf numFmtId="0" fontId="82" fillId="0" borderId="0" xfId="58" applyFont="1" applyAlignment="1">
      <alignment horizontal="left" vertical="center"/>
    </xf>
    <xf numFmtId="184" fontId="81" fillId="0" borderId="5" xfId="58" applyNumberFormat="1" applyFont="1" applyBorder="1" applyAlignment="1">
      <alignment horizontal="center" vertical="center"/>
    </xf>
    <xf numFmtId="24" fontId="82" fillId="0" borderId="5" xfId="58" applyNumberFormat="1" applyFont="1" applyBorder="1" applyAlignment="1">
      <alignment horizontal="center" vertical="center"/>
    </xf>
    <xf numFmtId="0" fontId="81" fillId="0" borderId="38" xfId="58" applyFont="1" applyBorder="1" applyAlignment="1">
      <alignment horizontal="center" vertical="center"/>
    </xf>
    <xf numFmtId="0" fontId="81" fillId="0" borderId="39" xfId="58" applyFont="1" applyBorder="1" applyAlignment="1">
      <alignment horizontal="center" vertical="center"/>
    </xf>
    <xf numFmtId="0" fontId="81" fillId="0" borderId="40" xfId="58" applyFont="1" applyBorder="1" applyAlignment="1">
      <alignment horizontal="center" vertical="center"/>
    </xf>
    <xf numFmtId="0" fontId="81" fillId="0" borderId="42" xfId="58" applyFont="1" applyBorder="1" applyAlignment="1">
      <alignment horizontal="left" vertical="center"/>
    </xf>
    <xf numFmtId="0" fontId="81" fillId="0" borderId="43" xfId="58" applyFont="1" applyBorder="1" applyAlignment="1">
      <alignment horizontal="center" vertical="center"/>
    </xf>
    <xf numFmtId="0" fontId="82" fillId="0" borderId="43" xfId="58" applyFont="1" applyBorder="1" applyAlignment="1">
      <alignment horizontal="center" vertical="center"/>
    </xf>
    <xf numFmtId="0" fontId="4" fillId="26" borderId="20" xfId="0" applyFont="1" applyFill="1" applyBorder="1">
      <alignment vertical="center"/>
    </xf>
    <xf numFmtId="0" fontId="4" fillId="26" borderId="21" xfId="0" applyFont="1" applyFill="1" applyBorder="1">
      <alignment vertical="center"/>
    </xf>
    <xf numFmtId="0" fontId="4" fillId="26" borderId="14" xfId="0" applyFont="1" applyFill="1" applyBorder="1">
      <alignment vertical="center"/>
    </xf>
    <xf numFmtId="49" fontId="89" fillId="26" borderId="15" xfId="0" applyNumberFormat="1" applyFont="1" applyFill="1" applyBorder="1" applyAlignment="1">
      <alignment horizontal="center" vertical="center"/>
    </xf>
    <xf numFmtId="0" fontId="4" fillId="26" borderId="31" xfId="0" applyFont="1" applyFill="1" applyBorder="1">
      <alignment vertical="center"/>
    </xf>
    <xf numFmtId="0" fontId="4" fillId="26" borderId="28" xfId="0" applyFont="1" applyFill="1" applyBorder="1">
      <alignment vertical="center"/>
    </xf>
    <xf numFmtId="0" fontId="4" fillId="26" borderId="18" xfId="0" applyFont="1" applyFill="1" applyBorder="1">
      <alignment vertical="center"/>
    </xf>
    <xf numFmtId="0" fontId="13" fillId="0" borderId="5" xfId="0" applyFont="1" applyBorder="1" applyAlignment="1">
      <alignment vertical="center" shrinkToFit="1"/>
    </xf>
    <xf numFmtId="0" fontId="13" fillId="0" borderId="5" xfId="0" applyFont="1" applyBorder="1" applyAlignment="1">
      <alignment horizontal="center" vertical="center" shrinkToFit="1"/>
    </xf>
    <xf numFmtId="0" fontId="55" fillId="0" borderId="17" xfId="0" applyFont="1" applyBorder="1" applyAlignment="1">
      <alignment horizontal="center" vertical="center"/>
    </xf>
    <xf numFmtId="0" fontId="82" fillId="0" borderId="41" xfId="58" applyFont="1" applyBorder="1" applyAlignment="1">
      <alignment horizontal="center" vertical="center"/>
    </xf>
    <xf numFmtId="0" fontId="81" fillId="0" borderId="44" xfId="58" applyFont="1" applyBorder="1" applyAlignment="1">
      <alignment horizontal="center" vertical="center"/>
    </xf>
    <xf numFmtId="0" fontId="81" fillId="0" borderId="26" xfId="58" applyFont="1" applyBorder="1" applyAlignment="1">
      <alignment horizontal="center" vertical="center"/>
    </xf>
    <xf numFmtId="0" fontId="81" fillId="0" borderId="34" xfId="58" applyFont="1" applyBorder="1" applyAlignment="1">
      <alignment horizontal="center" vertical="center"/>
    </xf>
    <xf numFmtId="0" fontId="81" fillId="0" borderId="35" xfId="58" applyFont="1" applyBorder="1" applyAlignment="1">
      <alignment horizontal="center" vertical="center"/>
    </xf>
    <xf numFmtId="0" fontId="82" fillId="0" borderId="27" xfId="58" applyFont="1" applyBorder="1" applyAlignment="1">
      <alignment horizontal="center" vertical="center"/>
    </xf>
    <xf numFmtId="0" fontId="82" fillId="0" borderId="28" xfId="58" applyFont="1" applyBorder="1" applyAlignment="1">
      <alignment horizontal="center" vertical="center"/>
    </xf>
    <xf numFmtId="0" fontId="82" fillId="0" borderId="18" xfId="58" applyFont="1" applyBorder="1" applyAlignment="1">
      <alignment horizontal="center" vertical="center"/>
    </xf>
    <xf numFmtId="0" fontId="82" fillId="0" borderId="36" xfId="58" applyFont="1" applyBorder="1" applyAlignment="1">
      <alignment horizontal="center" vertical="center"/>
    </xf>
    <xf numFmtId="0" fontId="82" fillId="0" borderId="33" xfId="58" applyFont="1" applyBorder="1" applyAlignment="1">
      <alignment horizontal="center" vertical="center"/>
    </xf>
    <xf numFmtId="0" fontId="82" fillId="0" borderId="29" xfId="58" applyFont="1" applyBorder="1" applyAlignment="1">
      <alignment horizontal="center" vertical="center"/>
    </xf>
    <xf numFmtId="0" fontId="82" fillId="0" borderId="45" xfId="58" applyFont="1" applyBorder="1" applyAlignment="1">
      <alignment horizontal="center" vertical="center"/>
    </xf>
    <xf numFmtId="49" fontId="80" fillId="0" borderId="5" xfId="0" applyNumberFormat="1" applyFont="1" applyBorder="1" applyAlignment="1">
      <alignment horizontal="center" shrinkToFit="1"/>
    </xf>
    <xf numFmtId="0" fontId="13" fillId="0" borderId="46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13" fillId="38" borderId="0" xfId="0" applyFont="1" applyFill="1" applyAlignment="1">
      <alignment horizontal="center" vertical="center"/>
    </xf>
    <xf numFmtId="0" fontId="13" fillId="38" borderId="5" xfId="0" applyFont="1" applyFill="1" applyBorder="1" applyAlignment="1">
      <alignment horizontal="center"/>
    </xf>
    <xf numFmtId="0" fontId="13" fillId="34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55" fillId="0" borderId="5" xfId="0" applyFont="1" applyBorder="1" applyAlignment="1">
      <alignment horizontal="center" shrinkToFit="1"/>
    </xf>
    <xf numFmtId="0" fontId="13" fillId="0" borderId="48" xfId="0" applyFont="1" applyBorder="1">
      <alignment vertical="center"/>
    </xf>
    <xf numFmtId="0" fontId="13" fillId="0" borderId="48" xfId="0" applyFont="1" applyBorder="1" applyAlignment="1">
      <alignment horizontal="center"/>
    </xf>
    <xf numFmtId="0" fontId="79" fillId="0" borderId="48" xfId="0" applyFont="1" applyBorder="1">
      <alignment vertical="center"/>
    </xf>
    <xf numFmtId="0" fontId="79" fillId="0" borderId="48" xfId="0" applyFont="1" applyBorder="1" applyAlignment="1">
      <alignment horizontal="left" vertical="center"/>
    </xf>
    <xf numFmtId="0" fontId="88" fillId="0" borderId="48" xfId="0" applyFont="1" applyBorder="1">
      <alignment vertical="center"/>
    </xf>
    <xf numFmtId="0" fontId="90" fillId="0" borderId="48" xfId="0" applyFont="1" applyBorder="1">
      <alignment vertical="center"/>
    </xf>
    <xf numFmtId="0" fontId="95" fillId="0" borderId="48" xfId="0" applyFont="1" applyBorder="1" applyAlignment="1">
      <alignment horizontal="left" vertical="center"/>
    </xf>
    <xf numFmtId="0" fontId="13" fillId="0" borderId="48" xfId="0" applyFont="1" applyBorder="1" applyAlignment="1">
      <alignment horizontal="left" vertical="center"/>
    </xf>
    <xf numFmtId="0" fontId="13" fillId="0" borderId="18" xfId="0" applyFont="1" applyBorder="1" applyAlignment="1">
      <alignment vertical="center" shrinkToFit="1"/>
    </xf>
    <xf numFmtId="0" fontId="79" fillId="0" borderId="0" xfId="0" applyFont="1">
      <alignment vertical="center"/>
    </xf>
    <xf numFmtId="0" fontId="80" fillId="0" borderId="48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0" fontId="79" fillId="0" borderId="14" xfId="0" applyFont="1" applyBorder="1">
      <alignment vertical="center"/>
    </xf>
    <xf numFmtId="18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5" xfId="0" applyFont="1" applyBorder="1" applyAlignment="1"/>
    <xf numFmtId="0" fontId="81" fillId="0" borderId="50" xfId="58" applyFont="1" applyBorder="1" applyAlignment="1">
      <alignment horizontal="center" vertical="center"/>
    </xf>
    <xf numFmtId="0" fontId="81" fillId="0" borderId="49" xfId="58" applyFont="1" applyBorder="1" applyAlignment="1">
      <alignment horizontal="center" vertical="center"/>
    </xf>
    <xf numFmtId="0" fontId="82" fillId="0" borderId="32" xfId="58" applyFont="1" applyBorder="1" applyAlignment="1">
      <alignment horizontal="center"/>
    </xf>
    <xf numFmtId="0" fontId="82" fillId="0" borderId="51" xfId="58" applyFont="1" applyBorder="1" applyAlignment="1">
      <alignment horizontal="center" vertical="center"/>
    </xf>
    <xf numFmtId="0" fontId="82" fillId="0" borderId="52" xfId="58" applyFont="1" applyBorder="1" applyAlignment="1">
      <alignment horizontal="center"/>
    </xf>
    <xf numFmtId="0" fontId="82" fillId="0" borderId="53" xfId="58" applyFont="1" applyBorder="1" applyAlignment="1">
      <alignment horizontal="center"/>
    </xf>
    <xf numFmtId="0" fontId="61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97" fillId="0" borderId="0" xfId="0" applyFont="1" applyAlignment="1">
      <alignment horizontal="center"/>
    </xf>
    <xf numFmtId="0" fontId="77" fillId="0" borderId="0" xfId="0" applyFont="1">
      <alignment vertical="center"/>
    </xf>
    <xf numFmtId="0" fontId="90" fillId="0" borderId="0" xfId="0" applyFont="1">
      <alignment vertical="center"/>
    </xf>
    <xf numFmtId="0" fontId="90" fillId="0" borderId="0" xfId="0" applyFont="1" applyAlignment="1">
      <alignment horizontal="center" vertical="center" shrinkToFit="1"/>
    </xf>
    <xf numFmtId="0" fontId="90" fillId="0" borderId="0" xfId="0" applyFont="1" applyAlignment="1">
      <alignment vertical="center" shrinkToFit="1"/>
    </xf>
    <xf numFmtId="0" fontId="82" fillId="0" borderId="24" xfId="58" applyFont="1" applyBorder="1" applyAlignment="1">
      <alignment horizontal="center"/>
    </xf>
    <xf numFmtId="0" fontId="97" fillId="0" borderId="0" xfId="69" applyFont="1" applyAlignment="1">
      <alignment vertical="center" shrinkToFit="1"/>
    </xf>
    <xf numFmtId="0" fontId="53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38" fontId="52" fillId="0" borderId="0" xfId="120" applyNumberFormat="1" applyFont="1" applyFill="1" applyBorder="1" applyAlignment="1">
      <alignment horizontal="center" vertical="center"/>
    </xf>
    <xf numFmtId="0" fontId="108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0" fontId="110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0" fillId="0" borderId="54" xfId="0" applyBorder="1" applyAlignment="1"/>
    <xf numFmtId="0" fontId="112" fillId="0" borderId="0" xfId="0" applyFont="1" applyAlignment="1">
      <alignment horizontal="center" vertical="center"/>
    </xf>
    <xf numFmtId="0" fontId="61" fillId="0" borderId="0" xfId="0" applyFont="1" applyAlignment="1">
      <alignment horizontal="left" vertical="center"/>
    </xf>
    <xf numFmtId="0" fontId="114" fillId="0" borderId="0" xfId="58" applyFont="1"/>
    <xf numFmtId="0" fontId="113" fillId="0" borderId="0" xfId="58" applyFont="1"/>
    <xf numFmtId="0" fontId="13" fillId="0" borderId="48" xfId="0" applyFont="1" applyBorder="1" applyAlignment="1">
      <alignment horizontal="center" vertical="center"/>
    </xf>
    <xf numFmtId="0" fontId="118" fillId="0" borderId="48" xfId="32" applyFont="1" applyFill="1" applyBorder="1" applyAlignment="1" applyProtection="1">
      <alignment vertical="center"/>
    </xf>
    <xf numFmtId="183" fontId="13" fillId="0" borderId="5" xfId="0" applyNumberFormat="1" applyFont="1" applyBorder="1" applyAlignment="1">
      <alignment horizontal="left" vertical="center"/>
    </xf>
    <xf numFmtId="0" fontId="13" fillId="0" borderId="56" xfId="54" applyFont="1" applyBorder="1" applyAlignment="1">
      <alignment vertical="center" shrinkToFit="1"/>
    </xf>
    <xf numFmtId="0" fontId="57" fillId="0" borderId="56" xfId="54" applyFont="1" applyBorder="1" applyAlignment="1">
      <alignment horizontal="left" vertical="center"/>
    </xf>
    <xf numFmtId="0" fontId="13" fillId="0" borderId="56" xfId="54" applyFont="1" applyBorder="1" applyAlignment="1">
      <alignment vertical="center"/>
    </xf>
    <xf numFmtId="0" fontId="13" fillId="0" borderId="56" xfId="0" applyFont="1" applyBorder="1" applyAlignment="1">
      <alignment vertical="center" shrinkToFit="1"/>
    </xf>
    <xf numFmtId="0" fontId="13" fillId="0" borderId="56" xfId="0" applyFont="1" applyBorder="1">
      <alignment vertical="center"/>
    </xf>
    <xf numFmtId="0" fontId="10" fillId="0" borderId="56" xfId="54" applyFont="1" applyBorder="1" applyAlignment="1">
      <alignment horizontal="left" vertical="center"/>
    </xf>
    <xf numFmtId="0" fontId="11" fillId="0" borderId="56" xfId="55" applyFont="1" applyBorder="1" applyAlignment="1">
      <alignment vertical="center"/>
    </xf>
    <xf numFmtId="0" fontId="117" fillId="0" borderId="56" xfId="54" applyFont="1" applyBorder="1" applyAlignment="1">
      <alignment vertical="center"/>
    </xf>
    <xf numFmtId="0" fontId="12" fillId="0" borderId="56" xfId="0" applyFont="1" applyBorder="1">
      <alignment vertical="center"/>
    </xf>
    <xf numFmtId="0" fontId="82" fillId="0" borderId="52" xfId="58" applyFont="1" applyBorder="1" applyAlignment="1">
      <alignment horizontal="center" vertical="center"/>
    </xf>
    <xf numFmtId="0" fontId="82" fillId="0" borderId="55" xfId="58" applyFont="1" applyBorder="1" applyAlignment="1">
      <alignment horizontal="center" vertical="center"/>
    </xf>
    <xf numFmtId="0" fontId="82" fillId="0" borderId="58" xfId="58" applyFont="1" applyBorder="1" applyAlignment="1">
      <alignment horizontal="center" vertical="center"/>
    </xf>
    <xf numFmtId="0" fontId="78" fillId="0" borderId="64" xfId="0" applyFont="1" applyBorder="1" applyAlignment="1">
      <alignment horizontal="center" vertical="center"/>
    </xf>
    <xf numFmtId="0" fontId="78" fillId="0" borderId="65" xfId="0" applyFont="1" applyBorder="1" applyAlignment="1">
      <alignment horizontal="center" vertical="center"/>
    </xf>
    <xf numFmtId="0" fontId="78" fillId="0" borderId="67" xfId="0" applyFont="1" applyBorder="1" applyAlignment="1">
      <alignment horizontal="center" vertical="center"/>
    </xf>
    <xf numFmtId="0" fontId="83" fillId="0" borderId="68" xfId="58" applyFont="1" applyBorder="1"/>
    <xf numFmtId="0" fontId="83" fillId="0" borderId="62" xfId="58" applyFont="1" applyBorder="1"/>
    <xf numFmtId="0" fontId="83" fillId="0" borderId="63" xfId="58" applyFont="1" applyBorder="1"/>
    <xf numFmtId="0" fontId="123" fillId="0" borderId="52" xfId="58" applyFont="1" applyBorder="1" applyAlignment="1">
      <alignment horizontal="center" vertical="center"/>
    </xf>
    <xf numFmtId="0" fontId="123" fillId="0" borderId="55" xfId="58" applyFont="1" applyBorder="1" applyAlignment="1">
      <alignment horizontal="center" vertical="center"/>
    </xf>
    <xf numFmtId="0" fontId="123" fillId="0" borderId="57" xfId="58" applyFont="1" applyBorder="1" applyAlignment="1">
      <alignment horizontal="center" vertical="center"/>
    </xf>
    <xf numFmtId="0" fontId="123" fillId="0" borderId="58" xfId="58" applyFont="1" applyBorder="1" applyAlignment="1">
      <alignment horizontal="center" vertical="center"/>
    </xf>
    <xf numFmtId="24" fontId="124" fillId="0" borderId="56" xfId="58" applyNumberFormat="1" applyFont="1" applyBorder="1" applyAlignment="1">
      <alignment horizontal="center" vertical="center"/>
    </xf>
    <xf numFmtId="24" fontId="124" fillId="0" borderId="60" xfId="58" applyNumberFormat="1" applyFont="1" applyBorder="1" applyAlignment="1">
      <alignment horizontal="center" vertical="center"/>
    </xf>
    <xf numFmtId="24" fontId="124" fillId="0" borderId="61" xfId="58" applyNumberFormat="1" applyFont="1" applyBorder="1" applyAlignment="1">
      <alignment horizontal="center" vertical="center"/>
    </xf>
    <xf numFmtId="0" fontId="124" fillId="0" borderId="56" xfId="58" applyFont="1" applyBorder="1" applyAlignment="1">
      <alignment horizontal="center" vertical="center"/>
    </xf>
    <xf numFmtId="0" fontId="124" fillId="0" borderId="60" xfId="58" applyFont="1" applyBorder="1" applyAlignment="1">
      <alignment horizontal="center" vertical="center"/>
    </xf>
    <xf numFmtId="0" fontId="124" fillId="0" borderId="61" xfId="58" applyFont="1" applyBorder="1" applyAlignment="1">
      <alignment horizontal="center" vertical="center"/>
    </xf>
    <xf numFmtId="0" fontId="124" fillId="0" borderId="65" xfId="58" applyFont="1" applyBorder="1" applyAlignment="1">
      <alignment horizontal="center" vertical="center"/>
    </xf>
    <xf numFmtId="0" fontId="124" fillId="0" borderId="66" xfId="58" applyFont="1" applyBorder="1" applyAlignment="1">
      <alignment horizontal="center" vertical="center"/>
    </xf>
    <xf numFmtId="0" fontId="124" fillId="0" borderId="67" xfId="58" applyFont="1" applyBorder="1" applyAlignment="1">
      <alignment horizontal="center" vertical="center"/>
    </xf>
    <xf numFmtId="0" fontId="124" fillId="0" borderId="59" xfId="58" applyFont="1" applyBorder="1" applyAlignment="1">
      <alignment horizontal="center" vertical="center"/>
    </xf>
    <xf numFmtId="184" fontId="124" fillId="0" borderId="56" xfId="58" applyNumberFormat="1" applyFont="1" applyBorder="1" applyAlignment="1">
      <alignment horizontal="center" vertical="center"/>
    </xf>
    <xf numFmtId="0" fontId="124" fillId="0" borderId="56" xfId="58" applyFont="1" applyBorder="1"/>
    <xf numFmtId="0" fontId="124" fillId="0" borderId="60" xfId="58" applyFont="1" applyBorder="1"/>
    <xf numFmtId="0" fontId="124" fillId="0" borderId="64" xfId="58" applyFont="1" applyBorder="1" applyAlignment="1">
      <alignment horizontal="left" vertical="center"/>
    </xf>
    <xf numFmtId="0" fontId="101" fillId="0" borderId="56" xfId="0" applyFont="1" applyBorder="1" applyAlignment="1">
      <alignment horizontal="center" vertical="center"/>
    </xf>
    <xf numFmtId="0" fontId="106" fillId="0" borderId="56" xfId="0" applyFont="1" applyBorder="1" applyAlignment="1">
      <alignment horizontal="center" vertical="center"/>
    </xf>
    <xf numFmtId="0" fontId="110" fillId="0" borderId="56" xfId="0" applyFont="1" applyBorder="1" applyAlignment="1">
      <alignment horizontal="center" vertical="center"/>
    </xf>
    <xf numFmtId="0" fontId="55" fillId="0" borderId="56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 wrapText="1"/>
    </xf>
    <xf numFmtId="0" fontId="101" fillId="0" borderId="56" xfId="0" applyFont="1" applyBorder="1" applyAlignment="1">
      <alignment horizontal="center" vertical="center" wrapText="1"/>
    </xf>
    <xf numFmtId="0" fontId="121" fillId="0" borderId="56" xfId="0" applyFont="1" applyBorder="1" applyAlignment="1">
      <alignment horizontal="center" vertical="center" wrapText="1"/>
    </xf>
    <xf numFmtId="0" fontId="57" fillId="0" borderId="56" xfId="0" applyFont="1" applyBorder="1" applyAlignment="1">
      <alignment horizontal="center" vertical="center"/>
    </xf>
    <xf numFmtId="0" fontId="53" fillId="0" borderId="56" xfId="0" applyFont="1" applyBorder="1" applyAlignment="1">
      <alignment horizontal="center" vertical="center"/>
    </xf>
    <xf numFmtId="0" fontId="80" fillId="0" borderId="56" xfId="54" applyFont="1" applyBorder="1" applyAlignment="1">
      <alignment horizontal="center" vertical="center"/>
    </xf>
    <xf numFmtId="0" fontId="13" fillId="0" borderId="56" xfId="54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52" fillId="0" borderId="56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 shrinkToFit="1"/>
    </xf>
    <xf numFmtId="0" fontId="103" fillId="0" borderId="56" xfId="0" applyFont="1" applyBorder="1" applyAlignment="1">
      <alignment horizontal="center" vertical="center"/>
    </xf>
    <xf numFmtId="0" fontId="115" fillId="0" borderId="56" xfId="54" applyFont="1" applyBorder="1" applyAlignment="1">
      <alignment vertical="center"/>
    </xf>
    <xf numFmtId="0" fontId="10" fillId="0" borderId="56" xfId="0" applyFont="1" applyBorder="1" applyAlignment="1">
      <alignment horizontal="center" vertical="center"/>
    </xf>
    <xf numFmtId="0" fontId="55" fillId="0" borderId="56" xfId="0" applyFont="1" applyBorder="1" applyAlignment="1">
      <alignment horizontal="center" vertical="center" shrinkToFit="1"/>
    </xf>
    <xf numFmtId="0" fontId="55" fillId="0" borderId="56" xfId="0" applyFont="1" applyBorder="1">
      <alignment vertical="center"/>
    </xf>
    <xf numFmtId="0" fontId="115" fillId="0" borderId="56" xfId="54" applyFont="1" applyBorder="1" applyAlignment="1">
      <alignment horizontal="left" vertical="center"/>
    </xf>
    <xf numFmtId="176" fontId="52" fillId="0" borderId="56" xfId="119" applyNumberFormat="1" applyFont="1" applyFill="1" applyBorder="1" applyAlignment="1">
      <alignment horizontal="center" vertical="center"/>
    </xf>
    <xf numFmtId="0" fontId="52" fillId="0" borderId="56" xfId="54" applyFont="1" applyBorder="1" applyAlignment="1">
      <alignment vertical="center"/>
    </xf>
    <xf numFmtId="0" fontId="52" fillId="0" borderId="56" xfId="54" applyFont="1" applyBorder="1" applyAlignment="1">
      <alignment vertical="center" shrinkToFit="1"/>
    </xf>
    <xf numFmtId="0" fontId="122" fillId="0" borderId="56" xfId="54" applyFont="1" applyBorder="1" applyAlignment="1">
      <alignment vertical="center"/>
    </xf>
    <xf numFmtId="38" fontId="52" fillId="0" borderId="56" xfId="120" applyNumberFormat="1" applyFont="1" applyFill="1" applyBorder="1" applyAlignment="1">
      <alignment horizontal="center" vertical="center"/>
    </xf>
    <xf numFmtId="0" fontId="109" fillId="0" borderId="56" xfId="0" applyFont="1" applyBorder="1" applyAlignment="1">
      <alignment horizontal="center" vertical="center" wrapText="1"/>
    </xf>
    <xf numFmtId="0" fontId="11" fillId="0" borderId="56" xfId="54" applyFont="1" applyBorder="1" applyAlignment="1">
      <alignment horizontal="center" vertical="center"/>
    </xf>
    <xf numFmtId="0" fontId="122" fillId="0" borderId="56" xfId="0" applyFont="1" applyBorder="1" applyAlignment="1">
      <alignment horizontal="center" vertical="center"/>
    </xf>
    <xf numFmtId="0" fontId="55" fillId="0" borderId="56" xfId="54" applyFont="1" applyBorder="1" applyAlignment="1">
      <alignment horizontal="center" vertical="center" shrinkToFit="1"/>
    </xf>
    <xf numFmtId="0" fontId="101" fillId="37" borderId="56" xfId="0" applyFont="1" applyFill="1" applyBorder="1" applyAlignment="1">
      <alignment horizontal="center" vertical="center"/>
    </xf>
    <xf numFmtId="0" fontId="55" fillId="37" borderId="56" xfId="0" applyFont="1" applyFill="1" applyBorder="1" applyAlignment="1">
      <alignment horizontal="center" vertical="center"/>
    </xf>
    <xf numFmtId="0" fontId="24" fillId="37" borderId="56" xfId="0" applyFont="1" applyFill="1" applyBorder="1" applyAlignment="1">
      <alignment horizontal="center" vertical="center" wrapText="1"/>
    </xf>
    <xf numFmtId="0" fontId="52" fillId="37" borderId="56" xfId="0" applyFont="1" applyFill="1" applyBorder="1" applyAlignment="1">
      <alignment horizontal="center" vertical="center"/>
    </xf>
    <xf numFmtId="0" fontId="10" fillId="37" borderId="56" xfId="0" applyFont="1" applyFill="1" applyBorder="1" applyAlignment="1">
      <alignment horizontal="center" vertical="center"/>
    </xf>
    <xf numFmtId="0" fontId="10" fillId="37" borderId="56" xfId="0" applyFont="1" applyFill="1" applyBorder="1" applyAlignment="1">
      <alignment horizontal="center" vertical="center" shrinkToFit="1"/>
    </xf>
    <xf numFmtId="0" fontId="55" fillId="37" borderId="56" xfId="0" applyFont="1" applyFill="1" applyBorder="1" applyAlignment="1">
      <alignment horizontal="center" vertical="center" shrinkToFit="1"/>
    </xf>
    <xf numFmtId="0" fontId="13" fillId="0" borderId="56" xfId="0" applyFont="1" applyBorder="1" applyAlignment="1">
      <alignment horizontal="center"/>
    </xf>
    <xf numFmtId="49" fontId="80" fillId="0" borderId="56" xfId="0" applyNumberFormat="1" applyFont="1" applyBorder="1" applyAlignment="1">
      <alignment horizontal="center" vertical="center"/>
    </xf>
    <xf numFmtId="49" fontId="80" fillId="0" borderId="5" xfId="0" applyNumberFormat="1" applyFont="1" applyBorder="1" applyAlignment="1">
      <alignment horizontal="center" vertical="center"/>
    </xf>
    <xf numFmtId="0" fontId="66" fillId="0" borderId="56" xfId="0" applyFont="1" applyBorder="1" applyAlignment="1">
      <alignment horizontal="center" vertical="center"/>
    </xf>
    <xf numFmtId="0" fontId="68" fillId="0" borderId="56" xfId="0" applyFont="1" applyBorder="1" applyAlignment="1">
      <alignment horizontal="center" vertical="center"/>
    </xf>
    <xf numFmtId="0" fontId="92" fillId="0" borderId="56" xfId="0" applyFont="1" applyBorder="1" applyAlignment="1">
      <alignment horizontal="center" vertical="center"/>
    </xf>
    <xf numFmtId="0" fontId="56" fillId="0" borderId="56" xfId="0" applyFont="1" applyBorder="1" applyAlignment="1">
      <alignment horizontal="center" vertical="center"/>
    </xf>
    <xf numFmtId="0" fontId="48" fillId="0" borderId="56" xfId="0" applyFont="1" applyBorder="1" applyAlignment="1">
      <alignment horizontal="center" vertical="center" wrapText="1"/>
    </xf>
    <xf numFmtId="0" fontId="70" fillId="0" borderId="56" xfId="0" applyFont="1" applyBorder="1" applyAlignment="1">
      <alignment horizontal="center" vertical="center" wrapText="1"/>
    </xf>
    <xf numFmtId="0" fontId="98" fillId="0" borderId="56" xfId="0" applyFont="1" applyBorder="1" applyAlignment="1">
      <alignment horizontal="center" vertical="center"/>
    </xf>
    <xf numFmtId="0" fontId="99" fillId="0" borderId="56" xfId="0" applyFont="1" applyBorder="1" applyAlignment="1">
      <alignment horizontal="center" vertical="center"/>
    </xf>
    <xf numFmtId="0" fontId="97" fillId="0" borderId="56" xfId="69" applyFont="1" applyBorder="1" applyAlignment="1">
      <alignment vertical="center" shrinkToFit="1"/>
    </xf>
    <xf numFmtId="0" fontId="90" fillId="0" borderId="56" xfId="0" applyFont="1" applyBorder="1">
      <alignment vertical="center"/>
    </xf>
    <xf numFmtId="0" fontId="88" fillId="0" borderId="56" xfId="0" applyFont="1" applyBorder="1">
      <alignment vertical="center"/>
    </xf>
    <xf numFmtId="0" fontId="90" fillId="0" borderId="56" xfId="0" applyFont="1" applyBorder="1" applyAlignment="1">
      <alignment horizontal="center" vertical="center" shrinkToFit="1"/>
    </xf>
    <xf numFmtId="0" fontId="97" fillId="0" borderId="56" xfId="0" applyFont="1" applyBorder="1" applyAlignment="1">
      <alignment horizontal="center" vertical="center"/>
    </xf>
    <xf numFmtId="0" fontId="52" fillId="0" borderId="56" xfId="32" applyFont="1" applyFill="1" applyBorder="1" applyAlignment="1" applyProtection="1">
      <alignment horizontal="center" vertical="center"/>
    </xf>
    <xf numFmtId="0" fontId="77" fillId="0" borderId="56" xfId="0" applyFont="1" applyBorder="1" applyAlignment="1">
      <alignment horizontal="center" vertical="center"/>
    </xf>
    <xf numFmtId="0" fontId="62" fillId="0" borderId="56" xfId="0" applyFont="1" applyBorder="1" applyAlignment="1">
      <alignment horizontal="center" vertical="center"/>
    </xf>
    <xf numFmtId="0" fontId="79" fillId="0" borderId="56" xfId="0" applyFont="1" applyBorder="1">
      <alignment vertical="center"/>
    </xf>
    <xf numFmtId="0" fontId="97" fillId="0" borderId="56" xfId="0" applyFont="1" applyBorder="1" applyAlignment="1">
      <alignment horizontal="center"/>
    </xf>
    <xf numFmtId="176" fontId="55" fillId="0" borderId="56" xfId="119" applyNumberFormat="1" applyFont="1" applyFill="1" applyBorder="1" applyAlignment="1">
      <alignment horizontal="center" vertical="center"/>
    </xf>
    <xf numFmtId="0" fontId="97" fillId="0" borderId="56" xfId="69" applyFont="1" applyBorder="1" applyAlignment="1">
      <alignment horizontal="center"/>
    </xf>
    <xf numFmtId="0" fontId="54" fillId="0" borderId="56" xfId="0" applyFont="1" applyBorder="1" applyAlignment="1">
      <alignment horizontal="center" vertical="center"/>
    </xf>
    <xf numFmtId="0" fontId="90" fillId="0" borderId="56" xfId="0" applyFont="1" applyBorder="1" applyAlignment="1">
      <alignment vertical="center" shrinkToFit="1"/>
    </xf>
    <xf numFmtId="0" fontId="97" fillId="0" borderId="56" xfId="69" applyFont="1" applyBorder="1" applyAlignment="1">
      <alignment horizontal="center" vertical="center" shrinkToFit="1"/>
    </xf>
    <xf numFmtId="0" fontId="90" fillId="27" borderId="56" xfId="0" applyFont="1" applyFill="1" applyBorder="1">
      <alignment vertical="center"/>
    </xf>
    <xf numFmtId="0" fontId="100" fillId="0" borderId="56" xfId="0" applyFont="1" applyBorder="1" applyAlignment="1">
      <alignment horizontal="center" vertical="center"/>
    </xf>
    <xf numFmtId="49" fontId="97" fillId="0" borderId="56" xfId="69" applyNumberFormat="1" applyFont="1" applyBorder="1" applyAlignment="1">
      <alignment horizontal="center"/>
    </xf>
    <xf numFmtId="0" fontId="79" fillId="0" borderId="56" xfId="0" applyFont="1" applyBorder="1" applyAlignment="1">
      <alignment horizontal="left" vertical="center"/>
    </xf>
    <xf numFmtId="0" fontId="72" fillId="0" borderId="56" xfId="0" applyFont="1" applyBorder="1" applyAlignment="1">
      <alignment horizontal="center" vertical="center"/>
    </xf>
    <xf numFmtId="0" fontId="66" fillId="37" borderId="56" xfId="0" applyFont="1" applyFill="1" applyBorder="1" applyAlignment="1">
      <alignment horizontal="center" vertical="center"/>
    </xf>
    <xf numFmtId="0" fontId="48" fillId="37" borderId="56" xfId="0" applyFont="1" applyFill="1" applyBorder="1" applyAlignment="1">
      <alignment horizontal="center" vertical="center" wrapText="1"/>
    </xf>
    <xf numFmtId="0" fontId="80" fillId="0" borderId="56" xfId="0" applyFont="1" applyBorder="1">
      <alignment vertical="center"/>
    </xf>
    <xf numFmtId="0" fontId="90" fillId="0" borderId="56" xfId="0" applyFont="1" applyBorder="1" applyAlignment="1">
      <alignment horizontal="center" vertical="center"/>
    </xf>
    <xf numFmtId="0" fontId="77" fillId="37" borderId="56" xfId="0" applyFont="1" applyFill="1" applyBorder="1" applyAlignment="1">
      <alignment horizontal="center" vertical="center"/>
    </xf>
    <xf numFmtId="0" fontId="97" fillId="0" borderId="56" xfId="69" applyFont="1" applyBorder="1" applyAlignment="1">
      <alignment horizontal="center" vertical="center"/>
    </xf>
    <xf numFmtId="0" fontId="91" fillId="0" borderId="56" xfId="0" applyFont="1" applyBorder="1">
      <alignment vertical="center"/>
    </xf>
    <xf numFmtId="0" fontId="90" fillId="0" borderId="56" xfId="0" applyFont="1" applyBorder="1" applyAlignment="1">
      <alignment horizontal="left" vertical="center"/>
    </xf>
    <xf numFmtId="0" fontId="90" fillId="0" borderId="56" xfId="0" applyFont="1" applyBorder="1" applyAlignment="1"/>
    <xf numFmtId="0" fontId="80" fillId="0" borderId="56" xfId="0" applyFont="1" applyBorder="1" applyAlignment="1"/>
    <xf numFmtId="0" fontId="13" fillId="0" borderId="56" xfId="0" applyFont="1" applyBorder="1" applyAlignment="1"/>
    <xf numFmtId="0" fontId="13" fillId="0" borderId="56" xfId="69" applyFont="1" applyBorder="1" applyAlignment="1">
      <alignment horizontal="center"/>
    </xf>
    <xf numFmtId="0" fontId="57" fillId="0" borderId="56" xfId="0" applyFont="1" applyBorder="1" applyAlignment="1">
      <alignment horizontal="center" vertical="center" shrinkToFit="1"/>
    </xf>
    <xf numFmtId="0" fontId="13" fillId="0" borderId="56" xfId="0" applyFont="1" applyBorder="1" applyAlignment="1">
      <alignment horizontal="left"/>
    </xf>
    <xf numFmtId="0" fontId="13" fillId="0" borderId="56" xfId="0" applyFont="1" applyBorder="1" applyAlignment="1">
      <alignment horizontal="left" vertical="center"/>
    </xf>
    <xf numFmtId="0" fontId="13" fillId="0" borderId="56" xfId="0" applyFont="1" applyBorder="1" applyAlignment="1">
      <alignment shrinkToFit="1"/>
    </xf>
    <xf numFmtId="0" fontId="13" fillId="0" borderId="56" xfId="69" applyFont="1" applyBorder="1" applyAlignment="1">
      <alignment horizontal="center" vertical="center" shrinkToFit="1"/>
    </xf>
    <xf numFmtId="0" fontId="52" fillId="0" borderId="56" xfId="0" applyFont="1" applyBorder="1">
      <alignment vertical="center"/>
    </xf>
    <xf numFmtId="0" fontId="13" fillId="0" borderId="56" xfId="69" applyFont="1" applyBorder="1"/>
    <xf numFmtId="0" fontId="13" fillId="0" borderId="56" xfId="0" applyFont="1" applyBorder="1" applyAlignment="1">
      <alignment horizontal="left" shrinkToFit="1"/>
    </xf>
    <xf numFmtId="0" fontId="13" fillId="0" borderId="56" xfId="69" applyFont="1" applyBorder="1" applyAlignment="1">
      <alignment horizontal="center" vertical="center"/>
    </xf>
    <xf numFmtId="0" fontId="52" fillId="0" borderId="56" xfId="0" applyFont="1" applyBorder="1" applyAlignment="1">
      <alignment horizontal="center" vertical="center" shrinkToFit="1"/>
    </xf>
    <xf numFmtId="49" fontId="13" fillId="0" borderId="56" xfId="69" applyNumberFormat="1" applyFont="1" applyBorder="1" applyAlignment="1">
      <alignment horizontal="center"/>
    </xf>
    <xf numFmtId="0" fontId="13" fillId="0" borderId="56" xfId="69" applyFont="1" applyBorder="1" applyAlignment="1">
      <alignment shrinkToFit="1"/>
    </xf>
    <xf numFmtId="0" fontId="13" fillId="0" borderId="56" xfId="0" applyFont="1" applyBorder="1" applyAlignment="1">
      <alignment horizontal="center" shrinkToFit="1"/>
    </xf>
    <xf numFmtId="0" fontId="95" fillId="0" borderId="56" xfId="0" applyFont="1" applyBorder="1" applyAlignment="1">
      <alignment horizontal="left" vertical="center"/>
    </xf>
    <xf numFmtId="0" fontId="13" fillId="0" borderId="56" xfId="72" applyFont="1" applyBorder="1" applyAlignment="1">
      <alignment horizontal="left" vertical="center" shrinkToFit="1"/>
    </xf>
    <xf numFmtId="1" fontId="13" fillId="0" borderId="5" xfId="0" applyNumberFormat="1" applyFont="1" applyBorder="1" applyAlignment="1">
      <alignment horizontal="center" vertical="center"/>
    </xf>
    <xf numFmtId="0" fontId="11" fillId="0" borderId="56" xfId="0" applyFont="1" applyBorder="1" applyAlignment="1">
      <alignment horizontal="center"/>
    </xf>
    <xf numFmtId="0" fontId="13" fillId="39" borderId="5" xfId="0" applyFont="1" applyFill="1" applyBorder="1">
      <alignment vertical="center"/>
    </xf>
    <xf numFmtId="0" fontId="13" fillId="39" borderId="48" xfId="0" applyFont="1" applyFill="1" applyBorder="1">
      <alignment vertical="center"/>
    </xf>
    <xf numFmtId="0" fontId="13" fillId="39" borderId="5" xfId="0" applyFont="1" applyFill="1" applyBorder="1" applyAlignment="1">
      <alignment horizontal="center" vertical="center"/>
    </xf>
    <xf numFmtId="0" fontId="13" fillId="0" borderId="48" xfId="0" applyFont="1" applyBorder="1" applyAlignment="1"/>
    <xf numFmtId="0" fontId="57" fillId="39" borderId="5" xfId="0" applyFont="1" applyFill="1" applyBorder="1" applyAlignment="1">
      <alignment horizontal="left" vertical="center"/>
    </xf>
    <xf numFmtId="49" fontId="105" fillId="0" borderId="5" xfId="0" applyNumberFormat="1" applyFont="1" applyBorder="1" applyAlignment="1">
      <alignment horizontal="center" shrinkToFit="1"/>
    </xf>
    <xf numFmtId="49" fontId="4" fillId="40" borderId="14" xfId="0" applyNumberFormat="1" applyFont="1" applyFill="1" applyBorder="1" applyAlignment="1">
      <alignment horizontal="center" vertical="center"/>
    </xf>
    <xf numFmtId="0" fontId="4" fillId="26" borderId="69" xfId="0" applyFont="1" applyFill="1" applyBorder="1">
      <alignment vertical="center"/>
    </xf>
    <xf numFmtId="0" fontId="13" fillId="35" borderId="5" xfId="0" applyFont="1" applyFill="1" applyBorder="1" applyAlignment="1">
      <alignment horizontal="center" vertical="center"/>
    </xf>
    <xf numFmtId="0" fontId="13" fillId="34" borderId="5" xfId="0" applyFont="1" applyFill="1" applyBorder="1" applyAlignment="1">
      <alignment horizontal="center" vertical="center"/>
    </xf>
    <xf numFmtId="0" fontId="57" fillId="0" borderId="70" xfId="0" applyFont="1" applyBorder="1" applyAlignment="1">
      <alignment horizontal="center" vertical="center"/>
    </xf>
    <xf numFmtId="0" fontId="13" fillId="0" borderId="70" xfId="54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52" fillId="0" borderId="70" xfId="0" applyFont="1" applyBorder="1" applyAlignment="1">
      <alignment horizontal="center" vertical="center"/>
    </xf>
    <xf numFmtId="0" fontId="55" fillId="0" borderId="70" xfId="0" applyFont="1" applyBorder="1" applyAlignment="1">
      <alignment horizontal="center" vertical="center"/>
    </xf>
    <xf numFmtId="0" fontId="57" fillId="0" borderId="70" xfId="0" applyFont="1" applyBorder="1" applyAlignment="1">
      <alignment horizontal="center" vertical="center" shrinkToFit="1"/>
    </xf>
    <xf numFmtId="0" fontId="13" fillId="0" borderId="70" xfId="0" applyFont="1" applyBorder="1">
      <alignment vertical="center"/>
    </xf>
    <xf numFmtId="0" fontId="124" fillId="0" borderId="64" xfId="58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shrinkToFit="1"/>
    </xf>
    <xf numFmtId="0" fontId="13" fillId="0" borderId="71" xfId="0" applyFont="1" applyBorder="1" applyAlignment="1">
      <alignment horizontal="center" vertical="center"/>
    </xf>
    <xf numFmtId="0" fontId="13" fillId="0" borderId="71" xfId="0" applyFont="1" applyBorder="1">
      <alignment vertical="center"/>
    </xf>
    <xf numFmtId="0" fontId="13" fillId="0" borderId="71" xfId="0" applyFont="1" applyBorder="1" applyAlignment="1">
      <alignment horizontal="center"/>
    </xf>
    <xf numFmtId="49" fontId="13" fillId="0" borderId="71" xfId="0" applyNumberFormat="1" applyFont="1" applyBorder="1" applyAlignment="1">
      <alignment horizontal="center" shrinkToFit="1"/>
    </xf>
    <xf numFmtId="0" fontId="81" fillId="0" borderId="73" xfId="58" applyFont="1" applyBorder="1" applyAlignment="1">
      <alignment horizontal="center" vertical="center"/>
    </xf>
    <xf numFmtId="0" fontId="81" fillId="0" borderId="74" xfId="58" applyFont="1" applyBorder="1" applyAlignment="1">
      <alignment horizontal="center" vertical="center"/>
    </xf>
    <xf numFmtId="0" fontId="81" fillId="0" borderId="75" xfId="58" applyFont="1" applyBorder="1" applyAlignment="1">
      <alignment horizontal="center" vertical="center"/>
    </xf>
    <xf numFmtId="0" fontId="82" fillId="0" borderId="71" xfId="58" applyFont="1" applyBorder="1" applyAlignment="1">
      <alignment horizontal="center" vertical="center"/>
    </xf>
    <xf numFmtId="0" fontId="82" fillId="0" borderId="72" xfId="58" applyFont="1" applyBorder="1" applyAlignment="1">
      <alignment horizontal="center" vertical="center"/>
    </xf>
    <xf numFmtId="0" fontId="113" fillId="0" borderId="0" xfId="58" applyFont="1" applyAlignment="1">
      <alignment horizontal="center"/>
    </xf>
    <xf numFmtId="0" fontId="78" fillId="0" borderId="76" xfId="0" applyFont="1" applyBorder="1" applyAlignment="1">
      <alignment horizontal="center" vertical="center"/>
    </xf>
    <xf numFmtId="0" fontId="101" fillId="0" borderId="71" xfId="0" applyFont="1" applyBorder="1" applyAlignment="1">
      <alignment horizontal="center" vertical="center"/>
    </xf>
    <xf numFmtId="0" fontId="106" fillId="0" borderId="71" xfId="0" applyFont="1" applyBorder="1" applyAlignment="1">
      <alignment horizontal="center" vertical="center"/>
    </xf>
    <xf numFmtId="0" fontId="110" fillId="0" borderId="71" xfId="0" applyFont="1" applyBorder="1" applyAlignment="1">
      <alignment horizontal="center" vertical="center"/>
    </xf>
    <xf numFmtId="0" fontId="55" fillId="0" borderId="71" xfId="0" applyFont="1" applyBorder="1" applyAlignment="1">
      <alignment horizontal="center" vertical="center"/>
    </xf>
    <xf numFmtId="0" fontId="24" fillId="0" borderId="71" xfId="0" applyFont="1" applyBorder="1" applyAlignment="1">
      <alignment horizontal="center" vertical="center" wrapText="1"/>
    </xf>
    <xf numFmtId="0" fontId="101" fillId="0" borderId="71" xfId="0" applyFont="1" applyBorder="1" applyAlignment="1">
      <alignment horizontal="center" vertical="center" wrapText="1"/>
    </xf>
    <xf numFmtId="0" fontId="121" fillId="0" borderId="71" xfId="0" applyFont="1" applyBorder="1" applyAlignment="1">
      <alignment horizontal="center" vertical="center" wrapText="1"/>
    </xf>
    <xf numFmtId="0" fontId="10" fillId="0" borderId="71" xfId="0" applyFont="1" applyBorder="1">
      <alignment vertical="center"/>
    </xf>
    <xf numFmtId="0" fontId="68" fillId="0" borderId="71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1" fillId="0" borderId="71" xfId="0" applyFont="1" applyBorder="1">
      <alignment vertical="center"/>
    </xf>
    <xf numFmtId="0" fontId="55" fillId="0" borderId="71" xfId="0" applyFont="1" applyBorder="1">
      <alignment vertical="center"/>
    </xf>
    <xf numFmtId="0" fontId="11" fillId="0" borderId="71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 shrinkToFit="1"/>
    </xf>
    <xf numFmtId="0" fontId="55" fillId="0" borderId="71" xfId="0" applyFont="1" applyBorder="1" applyAlignment="1">
      <alignment horizontal="left" vertical="center"/>
    </xf>
    <xf numFmtId="0" fontId="57" fillId="0" borderId="71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 shrinkToFit="1"/>
    </xf>
    <xf numFmtId="0" fontId="11" fillId="0" borderId="71" xfId="0" applyFont="1" applyBorder="1" applyAlignment="1">
      <alignment vertical="center" shrinkToFit="1"/>
    </xf>
    <xf numFmtId="0" fontId="11" fillId="0" borderId="71" xfId="69" applyFont="1" applyBorder="1" applyAlignment="1">
      <alignment horizontal="center" vertical="center"/>
    </xf>
    <xf numFmtId="0" fontId="11" fillId="0" borderId="71" xfId="72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left" vertical="center"/>
    </xf>
    <xf numFmtId="0" fontId="55" fillId="0" borderId="71" xfId="0" applyFont="1" applyBorder="1" applyAlignment="1">
      <alignment horizontal="center" vertical="center" shrinkToFit="1"/>
    </xf>
    <xf numFmtId="0" fontId="11" fillId="0" borderId="71" xfId="69" applyFont="1" applyBorder="1" applyAlignment="1">
      <alignment vertical="center"/>
    </xf>
    <xf numFmtId="0" fontId="128" fillId="0" borderId="71" xfId="0" applyFont="1" applyBorder="1">
      <alignment vertical="center"/>
    </xf>
    <xf numFmtId="0" fontId="11" fillId="0" borderId="71" xfId="0" applyFont="1" applyBorder="1" applyAlignment="1"/>
    <xf numFmtId="0" fontId="11" fillId="0" borderId="71" xfId="0" applyFont="1" applyBorder="1" applyAlignment="1">
      <alignment horizontal="center"/>
    </xf>
    <xf numFmtId="0" fontId="11" fillId="0" borderId="71" xfId="69" applyFont="1" applyBorder="1" applyAlignment="1">
      <alignment vertical="center" shrinkToFit="1"/>
    </xf>
    <xf numFmtId="0" fontId="11" fillId="0" borderId="71" xfId="69" applyFont="1" applyBorder="1" applyAlignment="1">
      <alignment horizontal="center" vertical="center" shrinkToFit="1"/>
    </xf>
    <xf numFmtId="0" fontId="11" fillId="0" borderId="71" xfId="69" applyFont="1" applyBorder="1"/>
    <xf numFmtId="0" fontId="129" fillId="0" borderId="71" xfId="0" applyFont="1" applyBorder="1" applyAlignment="1">
      <alignment horizontal="center" vertical="center"/>
    </xf>
    <xf numFmtId="0" fontId="129" fillId="0" borderId="0" xfId="0" applyFont="1" applyAlignment="1">
      <alignment horizontal="center" vertical="center"/>
    </xf>
    <xf numFmtId="38" fontId="55" fillId="0" borderId="71" xfId="120" applyNumberFormat="1" applyFont="1" applyFill="1" applyBorder="1" applyAlignment="1">
      <alignment horizontal="center" vertical="center"/>
    </xf>
    <xf numFmtId="0" fontId="55" fillId="0" borderId="77" xfId="0" applyFont="1" applyBorder="1" applyAlignment="1">
      <alignment horizontal="center" vertical="center"/>
    </xf>
    <xf numFmtId="0" fontId="13" fillId="42" borderId="16" xfId="0" applyFont="1" applyFill="1" applyBorder="1" applyAlignment="1">
      <alignment horizontal="center" vertical="center"/>
    </xf>
    <xf numFmtId="0" fontId="13" fillId="38" borderId="5" xfId="0" applyFont="1" applyFill="1" applyBorder="1" applyAlignment="1">
      <alignment horizontal="center" vertical="center"/>
    </xf>
    <xf numFmtId="0" fontId="13" fillId="0" borderId="78" xfId="0" applyFont="1" applyBorder="1">
      <alignment vertical="center"/>
    </xf>
    <xf numFmtId="0" fontId="55" fillId="0" borderId="78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55" fillId="0" borderId="78" xfId="0" applyFont="1" applyBorder="1">
      <alignment vertical="center"/>
    </xf>
    <xf numFmtId="0" fontId="13" fillId="0" borderId="78" xfId="0" applyFont="1" applyBorder="1" applyAlignment="1">
      <alignment horizontal="center"/>
    </xf>
    <xf numFmtId="0" fontId="88" fillId="0" borderId="78" xfId="0" applyFont="1" applyBorder="1">
      <alignment vertical="center"/>
    </xf>
    <xf numFmtId="0" fontId="55" fillId="0" borderId="79" xfId="0" applyFont="1" applyBorder="1" applyAlignment="1">
      <alignment horizontal="center" vertical="center"/>
    </xf>
    <xf numFmtId="0" fontId="65" fillId="0" borderId="0" xfId="0" applyFont="1">
      <alignment vertical="center"/>
    </xf>
    <xf numFmtId="0" fontId="68" fillId="0" borderId="80" xfId="0" applyFont="1" applyBorder="1" applyAlignment="1">
      <alignment horizontal="center" vertical="center"/>
    </xf>
    <xf numFmtId="0" fontId="55" fillId="0" borderId="80" xfId="0" applyFont="1" applyBorder="1">
      <alignment vertical="center"/>
    </xf>
    <xf numFmtId="0" fontId="11" fillId="0" borderId="80" xfId="0" applyFont="1" applyBorder="1" applyAlignment="1">
      <alignment horizontal="center" vertical="center"/>
    </xf>
    <xf numFmtId="0" fontId="55" fillId="0" borderId="80" xfId="0" applyFont="1" applyBorder="1" applyAlignment="1">
      <alignment horizontal="center" vertical="center"/>
    </xf>
    <xf numFmtId="0" fontId="55" fillId="0" borderId="80" xfId="0" applyFont="1" applyBorder="1" applyAlignment="1">
      <alignment horizontal="left" vertical="center"/>
    </xf>
    <xf numFmtId="0" fontId="13" fillId="0" borderId="80" xfId="54" applyFont="1" applyBorder="1" applyAlignment="1">
      <alignment vertical="center"/>
    </xf>
    <xf numFmtId="0" fontId="13" fillId="0" borderId="80" xfId="54" applyFont="1" applyBorder="1" applyAlignment="1">
      <alignment vertical="center" shrinkToFit="1"/>
    </xf>
    <xf numFmtId="0" fontId="13" fillId="0" borderId="80" xfId="0" applyFont="1" applyBorder="1">
      <alignment vertical="center"/>
    </xf>
    <xf numFmtId="0" fontId="13" fillId="0" borderId="80" xfId="0" applyFont="1" applyBorder="1" applyAlignment="1">
      <alignment vertical="center" shrinkToFit="1"/>
    </xf>
    <xf numFmtId="0" fontId="11" fillId="0" borderId="80" xfId="0" applyFont="1" applyBorder="1" applyAlignment="1">
      <alignment horizontal="left" vertical="center"/>
    </xf>
    <xf numFmtId="0" fontId="11" fillId="0" borderId="80" xfId="55" applyFont="1" applyBorder="1" applyAlignment="1">
      <alignment horizontal="left" vertical="center" shrinkToFit="1"/>
    </xf>
    <xf numFmtId="0" fontId="55" fillId="34" borderId="71" xfId="0" applyFont="1" applyFill="1" applyBorder="1" applyAlignment="1">
      <alignment horizontal="center" vertical="center"/>
    </xf>
    <xf numFmtId="24" fontId="124" fillId="0" borderId="82" xfId="58" applyNumberFormat="1" applyFont="1" applyBorder="1" applyAlignment="1">
      <alignment horizontal="center" vertical="center"/>
    </xf>
    <xf numFmtId="0" fontId="82" fillId="0" borderId="59" xfId="58" applyFont="1" applyBorder="1" applyAlignment="1">
      <alignment horizontal="center" vertical="center"/>
    </xf>
    <xf numFmtId="0" fontId="82" fillId="0" borderId="83" xfId="58" applyFont="1" applyBorder="1" applyAlignment="1">
      <alignment horizontal="center" vertical="center"/>
    </xf>
    <xf numFmtId="0" fontId="82" fillId="0" borderId="84" xfId="58" applyFont="1" applyBorder="1" applyAlignment="1">
      <alignment horizontal="center" vertical="center"/>
    </xf>
    <xf numFmtId="0" fontId="82" fillId="0" borderId="85" xfId="58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 shrinkToFit="1"/>
    </xf>
    <xf numFmtId="0" fontId="129" fillId="0" borderId="80" xfId="0" applyFont="1" applyBorder="1" applyAlignment="1">
      <alignment horizontal="center" vertical="center"/>
    </xf>
    <xf numFmtId="0" fontId="68" fillId="0" borderId="86" xfId="0" applyFont="1" applyBorder="1" applyAlignment="1">
      <alignment horizontal="center" vertical="center"/>
    </xf>
    <xf numFmtId="0" fontId="13" fillId="0" borderId="86" xfId="54" applyFont="1" applyBorder="1" applyAlignment="1">
      <alignment vertical="center"/>
    </xf>
    <xf numFmtId="0" fontId="117" fillId="0" borderId="86" xfId="54" applyFont="1" applyBorder="1" applyAlignment="1">
      <alignment vertical="center"/>
    </xf>
    <xf numFmtId="0" fontId="13" fillId="0" borderId="86" xfId="54" applyFont="1" applyBorder="1" applyAlignment="1">
      <alignment vertical="center" shrinkToFit="1"/>
    </xf>
    <xf numFmtId="0" fontId="55" fillId="0" borderId="86" xfId="0" applyFont="1" applyBorder="1">
      <alignment vertical="center"/>
    </xf>
    <xf numFmtId="0" fontId="11" fillId="0" borderId="86" xfId="0" applyFont="1" applyBorder="1" applyAlignment="1">
      <alignment horizontal="center" vertical="center"/>
    </xf>
    <xf numFmtId="0" fontId="55" fillId="0" borderId="86" xfId="0" applyFont="1" applyBorder="1" applyAlignment="1">
      <alignment horizontal="center" vertical="center"/>
    </xf>
    <xf numFmtId="49" fontId="55" fillId="0" borderId="86" xfId="0" applyNumberFormat="1" applyFont="1" applyBorder="1" applyAlignment="1">
      <alignment horizontal="center" vertical="center"/>
    </xf>
    <xf numFmtId="0" fontId="129" fillId="0" borderId="86" xfId="0" applyFont="1" applyBorder="1" applyAlignment="1">
      <alignment horizontal="center" vertical="center"/>
    </xf>
    <xf numFmtId="0" fontId="55" fillId="39" borderId="86" xfId="0" applyFont="1" applyFill="1" applyBorder="1" applyAlignment="1">
      <alignment horizontal="center" vertical="center"/>
    </xf>
    <xf numFmtId="0" fontId="13" fillId="0" borderId="86" xfId="0" applyFont="1" applyBorder="1">
      <alignment vertical="center"/>
    </xf>
    <xf numFmtId="0" fontId="24" fillId="0" borderId="86" xfId="0" applyFont="1" applyBorder="1">
      <alignment vertical="center"/>
    </xf>
    <xf numFmtId="0" fontId="88" fillId="0" borderId="86" xfId="0" applyFont="1" applyBorder="1">
      <alignment vertical="center"/>
    </xf>
    <xf numFmtId="0" fontId="13" fillId="0" borderId="81" xfId="54" applyFont="1" applyBorder="1" applyAlignment="1">
      <alignment vertical="center"/>
    </xf>
    <xf numFmtId="0" fontId="13" fillId="0" borderId="81" xfId="54" applyFont="1" applyBorder="1" applyAlignment="1">
      <alignment vertical="center" shrinkToFit="1"/>
    </xf>
    <xf numFmtId="0" fontId="10" fillId="0" borderId="80" xfId="0" applyFont="1" applyBorder="1">
      <alignment vertical="center"/>
    </xf>
    <xf numFmtId="0" fontId="10" fillId="0" borderId="86" xfId="0" applyFont="1" applyBorder="1">
      <alignment vertical="center"/>
    </xf>
    <xf numFmtId="49" fontId="80" fillId="0" borderId="5" xfId="0" applyNumberFormat="1" applyFont="1" applyBorder="1" applyAlignment="1">
      <alignment horizontal="center"/>
    </xf>
    <xf numFmtId="0" fontId="13" fillId="0" borderId="47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52" fillId="0" borderId="87" xfId="0" applyFont="1" applyBorder="1" applyAlignment="1">
      <alignment horizontal="center" vertical="center"/>
    </xf>
    <xf numFmtId="0" fontId="52" fillId="0" borderId="47" xfId="0" applyFont="1" applyBorder="1" applyAlignment="1">
      <alignment horizontal="center" vertical="center"/>
    </xf>
    <xf numFmtId="0" fontId="13" fillId="42" borderId="16" xfId="0" applyFont="1" applyFill="1" applyBorder="1" applyAlignment="1">
      <alignment horizontal="center"/>
    </xf>
    <xf numFmtId="0" fontId="13" fillId="35" borderId="5" xfId="0" applyFont="1" applyFill="1" applyBorder="1" applyAlignment="1">
      <alignment horizontal="center"/>
    </xf>
    <xf numFmtId="0" fontId="13" fillId="0" borderId="87" xfId="0" applyFont="1" applyBorder="1" applyAlignment="1">
      <alignment horizontal="center"/>
    </xf>
    <xf numFmtId="0" fontId="131" fillId="0" borderId="71" xfId="0" applyFont="1" applyBorder="1" applyAlignment="1">
      <alignment horizontal="center" vertical="center"/>
    </xf>
    <xf numFmtId="0" fontId="62" fillId="0" borderId="86" xfId="0" applyFont="1" applyBorder="1" applyAlignment="1">
      <alignment horizontal="center" vertical="center"/>
    </xf>
    <xf numFmtId="0" fontId="52" fillId="36" borderId="56" xfId="0" applyFont="1" applyFill="1" applyBorder="1" applyAlignment="1">
      <alignment horizontal="center" vertical="center"/>
    </xf>
    <xf numFmtId="0" fontId="52" fillId="0" borderId="71" xfId="0" applyFont="1" applyBorder="1" applyAlignment="1">
      <alignment horizontal="center" vertical="center"/>
    </xf>
    <xf numFmtId="0" fontId="13" fillId="0" borderId="88" xfId="0" applyFont="1" applyBorder="1" applyAlignment="1">
      <alignment horizontal="center"/>
    </xf>
    <xf numFmtId="0" fontId="13" fillId="35" borderId="16" xfId="0" applyFont="1" applyFill="1" applyBorder="1" applyAlignment="1">
      <alignment horizontal="center" vertical="center"/>
    </xf>
    <xf numFmtId="0" fontId="13" fillId="42" borderId="5" xfId="0" applyFont="1" applyFill="1" applyBorder="1" applyAlignment="1">
      <alignment horizontal="center" vertical="center"/>
    </xf>
    <xf numFmtId="0" fontId="51" fillId="35" borderId="0" xfId="0" applyFont="1" applyFill="1" applyAlignment="1">
      <alignment horizontal="center" vertical="center"/>
    </xf>
    <xf numFmtId="0" fontId="13" fillId="41" borderId="5" xfId="0" applyFont="1" applyFill="1" applyBorder="1" applyAlignment="1">
      <alignment horizontal="center" vertical="center"/>
    </xf>
    <xf numFmtId="0" fontId="12" fillId="43" borderId="5" xfId="0" applyFont="1" applyFill="1" applyBorder="1" applyAlignment="1">
      <alignment horizontal="center" vertical="center"/>
    </xf>
    <xf numFmtId="0" fontId="12" fillId="43" borderId="17" xfId="0" applyFont="1" applyFill="1" applyBorder="1" applyAlignment="1">
      <alignment horizontal="center" vertical="center" wrapText="1"/>
    </xf>
    <xf numFmtId="0" fontId="55" fillId="0" borderId="54" xfId="0" applyFont="1" applyBorder="1" applyAlignment="1">
      <alignment horizontal="center" vertical="center"/>
    </xf>
    <xf numFmtId="0" fontId="13" fillId="0" borderId="89" xfId="54" applyFont="1" applyBorder="1" applyAlignment="1">
      <alignment vertical="center"/>
    </xf>
    <xf numFmtId="0" fontId="13" fillId="0" borderId="89" xfId="54" applyFont="1" applyBorder="1" applyAlignment="1">
      <alignment vertical="center" shrinkToFit="1"/>
    </xf>
    <xf numFmtId="0" fontId="55" fillId="0" borderId="89" xfId="0" applyFont="1" applyBorder="1">
      <alignment vertical="center"/>
    </xf>
    <xf numFmtId="0" fontId="11" fillId="0" borderId="89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 shrinkToFit="1"/>
    </xf>
    <xf numFmtId="0" fontId="55" fillId="0" borderId="89" xfId="0" applyFont="1" applyBorder="1" applyAlignment="1">
      <alignment horizontal="center" vertical="center"/>
    </xf>
    <xf numFmtId="0" fontId="55" fillId="0" borderId="89" xfId="0" applyFont="1" applyBorder="1" applyAlignment="1">
      <alignment horizontal="left" vertical="center"/>
    </xf>
    <xf numFmtId="0" fontId="13" fillId="0" borderId="89" xfId="0" applyFont="1" applyBorder="1">
      <alignment vertical="center"/>
    </xf>
    <xf numFmtId="0" fontId="88" fillId="0" borderId="89" xfId="0" applyFont="1" applyBorder="1">
      <alignment vertical="center"/>
    </xf>
    <xf numFmtId="0" fontId="124" fillId="0" borderId="82" xfId="58" applyFont="1" applyBorder="1" applyAlignment="1">
      <alignment horizontal="center" vertical="center"/>
    </xf>
    <xf numFmtId="0" fontId="55" fillId="44" borderId="71" xfId="0" applyFont="1" applyFill="1" applyBorder="1" applyAlignment="1">
      <alignment horizontal="center" vertical="center"/>
    </xf>
    <xf numFmtId="0" fontId="10" fillId="45" borderId="71" xfId="0" applyFont="1" applyFill="1" applyBorder="1">
      <alignment vertical="center"/>
    </xf>
    <xf numFmtId="0" fontId="68" fillId="40" borderId="71" xfId="0" applyFont="1" applyFill="1" applyBorder="1" applyAlignment="1">
      <alignment horizontal="center" vertical="center"/>
    </xf>
    <xf numFmtId="0" fontId="68" fillId="40" borderId="80" xfId="0" applyFont="1" applyFill="1" applyBorder="1" applyAlignment="1">
      <alignment horizontal="center" vertical="center"/>
    </xf>
    <xf numFmtId="0" fontId="55" fillId="40" borderId="71" xfId="0" applyFont="1" applyFill="1" applyBorder="1" applyAlignment="1">
      <alignment horizontal="center" vertical="center"/>
    </xf>
    <xf numFmtId="0" fontId="55" fillId="40" borderId="86" xfId="0" applyFont="1" applyFill="1" applyBorder="1" applyAlignment="1">
      <alignment horizontal="center" vertical="center"/>
    </xf>
    <xf numFmtId="0" fontId="10" fillId="40" borderId="71" xfId="0" applyFont="1" applyFill="1" applyBorder="1" applyAlignment="1">
      <alignment horizontal="center" vertical="center"/>
    </xf>
    <xf numFmtId="0" fontId="11" fillId="40" borderId="71" xfId="0" applyFont="1" applyFill="1" applyBorder="1" applyAlignment="1">
      <alignment horizontal="center" vertical="center"/>
    </xf>
    <xf numFmtId="0" fontId="128" fillId="0" borderId="80" xfId="0" applyFont="1" applyBorder="1">
      <alignment vertical="center"/>
    </xf>
    <xf numFmtId="0" fontId="131" fillId="0" borderId="89" xfId="0" applyFont="1" applyBorder="1" applyAlignment="1">
      <alignment horizontal="center" vertical="center"/>
    </xf>
    <xf numFmtId="0" fontId="134" fillId="0" borderId="76" xfId="0" applyFont="1" applyBorder="1" applyAlignment="1">
      <alignment horizontal="center" vertical="center"/>
    </xf>
    <xf numFmtId="0" fontId="62" fillId="0" borderId="71" xfId="0" applyFont="1" applyBorder="1" applyAlignment="1">
      <alignment horizontal="left" vertical="center"/>
    </xf>
    <xf numFmtId="0" fontId="10" fillId="0" borderId="89" xfId="0" applyFont="1" applyBorder="1" applyAlignment="1">
      <alignment horizontal="center" vertical="center" shrinkToFit="1"/>
    </xf>
    <xf numFmtId="0" fontId="11" fillId="0" borderId="89" xfId="0" applyFont="1" applyBorder="1" applyAlignment="1">
      <alignment vertical="center" shrinkToFit="1"/>
    </xf>
    <xf numFmtId="0" fontId="55" fillId="0" borderId="86" xfId="0" applyFont="1" applyBorder="1" applyAlignment="1">
      <alignment horizontal="left" vertical="center"/>
    </xf>
    <xf numFmtId="0" fontId="62" fillId="0" borderId="80" xfId="0" applyFont="1" applyBorder="1" applyAlignment="1">
      <alignment horizontal="center" vertical="center"/>
    </xf>
    <xf numFmtId="0" fontId="124" fillId="0" borderId="90" xfId="0" applyFont="1" applyBorder="1" applyAlignment="1">
      <alignment horizontal="center" vertical="center"/>
    </xf>
    <xf numFmtId="0" fontId="124" fillId="0" borderId="91" xfId="0" applyFont="1" applyBorder="1" applyAlignment="1">
      <alignment horizontal="center" vertical="center"/>
    </xf>
    <xf numFmtId="0" fontId="133" fillId="0" borderId="91" xfId="0" applyFont="1" applyBorder="1" applyAlignment="1">
      <alignment horizontal="center" vertical="center"/>
    </xf>
    <xf numFmtId="0" fontId="68" fillId="0" borderId="91" xfId="0" applyFont="1" applyBorder="1" applyAlignment="1">
      <alignment horizontal="center" vertical="center"/>
    </xf>
    <xf numFmtId="0" fontId="13" fillId="0" borderId="91" xfId="0" applyFont="1" applyBorder="1">
      <alignment vertical="center"/>
    </xf>
    <xf numFmtId="0" fontId="11" fillId="0" borderId="91" xfId="0" applyFont="1" applyBorder="1" applyAlignment="1">
      <alignment horizontal="center" vertical="center"/>
    </xf>
    <xf numFmtId="0" fontId="55" fillId="0" borderId="91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24" fillId="0" borderId="80" xfId="0" applyFont="1" applyBorder="1" applyAlignment="1">
      <alignment horizontal="center" vertical="center"/>
    </xf>
    <xf numFmtId="0" fontId="13" fillId="40" borderId="89" xfId="54" applyFont="1" applyFill="1" applyBorder="1" applyAlignment="1">
      <alignment vertical="center"/>
    </xf>
    <xf numFmtId="0" fontId="117" fillId="40" borderId="89" xfId="54" applyFont="1" applyFill="1" applyBorder="1" applyAlignment="1">
      <alignment vertical="center"/>
    </xf>
    <xf numFmtId="0" fontId="13" fillId="40" borderId="89" xfId="54" applyFont="1" applyFill="1" applyBorder="1" applyAlignment="1">
      <alignment vertical="center" shrinkToFit="1"/>
    </xf>
    <xf numFmtId="0" fontId="82" fillId="0" borderId="61" xfId="58" applyFont="1" applyBorder="1" applyAlignment="1">
      <alignment horizontal="center" vertical="center"/>
    </xf>
    <xf numFmtId="0" fontId="128" fillId="0" borderId="91" xfId="0" applyFont="1" applyBorder="1">
      <alignment vertical="center"/>
    </xf>
    <xf numFmtId="0" fontId="55" fillId="40" borderId="71" xfId="0" applyFont="1" applyFill="1" applyBorder="1">
      <alignment vertical="center"/>
    </xf>
    <xf numFmtId="0" fontId="55" fillId="40" borderId="77" xfId="0" applyFont="1" applyFill="1" applyBorder="1" applyAlignment="1">
      <alignment horizontal="center" vertical="center"/>
    </xf>
    <xf numFmtId="0" fontId="55" fillId="39" borderId="91" xfId="0" applyFont="1" applyFill="1" applyBorder="1" applyAlignment="1">
      <alignment horizontal="center" vertical="center"/>
    </xf>
    <xf numFmtId="0" fontId="62" fillId="0" borderId="91" xfId="0" applyFont="1" applyBorder="1">
      <alignment vertical="center"/>
    </xf>
    <xf numFmtId="0" fontId="62" fillId="0" borderId="91" xfId="0" applyFont="1" applyBorder="1" applyAlignment="1">
      <alignment horizontal="center" vertical="center"/>
    </xf>
    <xf numFmtId="0" fontId="55" fillId="40" borderId="86" xfId="0" applyFont="1" applyFill="1" applyBorder="1" applyAlignment="1">
      <alignment horizontal="left" vertical="center"/>
    </xf>
    <xf numFmtId="0" fontId="10" fillId="44" borderId="71" xfId="0" applyFont="1" applyFill="1" applyBorder="1">
      <alignment vertical="center"/>
    </xf>
    <xf numFmtId="0" fontId="68" fillId="44" borderId="80" xfId="0" applyFont="1" applyFill="1" applyBorder="1" applyAlignment="1">
      <alignment horizontal="center" vertical="center"/>
    </xf>
    <xf numFmtId="0" fontId="13" fillId="44" borderId="86" xfId="0" applyFont="1" applyFill="1" applyBorder="1">
      <alignment vertical="center"/>
    </xf>
    <xf numFmtId="0" fontId="55" fillId="44" borderId="86" xfId="0" applyFont="1" applyFill="1" applyBorder="1">
      <alignment vertical="center"/>
    </xf>
    <xf numFmtId="0" fontId="55" fillId="44" borderId="71" xfId="0" applyFont="1" applyFill="1" applyBorder="1">
      <alignment vertical="center"/>
    </xf>
    <xf numFmtId="0" fontId="68" fillId="44" borderId="91" xfId="0" applyFont="1" applyFill="1" applyBorder="1" applyAlignment="1">
      <alignment horizontal="center" vertical="center"/>
    </xf>
    <xf numFmtId="0" fontId="13" fillId="44" borderId="91" xfId="0" applyFont="1" applyFill="1" applyBorder="1">
      <alignment vertical="center"/>
    </xf>
    <xf numFmtId="0" fontId="128" fillId="44" borderId="91" xfId="0" applyFont="1" applyFill="1" applyBorder="1">
      <alignment vertical="center"/>
    </xf>
    <xf numFmtId="0" fontId="11" fillId="44" borderId="91" xfId="0" applyFont="1" applyFill="1" applyBorder="1" applyAlignment="1">
      <alignment horizontal="center" vertical="center"/>
    </xf>
    <xf numFmtId="0" fontId="55" fillId="44" borderId="91" xfId="0" applyFont="1" applyFill="1" applyBorder="1" applyAlignment="1">
      <alignment horizontal="center" vertical="center"/>
    </xf>
    <xf numFmtId="0" fontId="13" fillId="44" borderId="89" xfId="0" applyFont="1" applyFill="1" applyBorder="1">
      <alignment vertical="center"/>
    </xf>
    <xf numFmtId="0" fontId="11" fillId="44" borderId="71" xfId="0" applyFont="1" applyFill="1" applyBorder="1" applyAlignment="1">
      <alignment horizontal="center" vertical="center"/>
    </xf>
    <xf numFmtId="0" fontId="55" fillId="44" borderId="77" xfId="0" applyFont="1" applyFill="1" applyBorder="1" applyAlignment="1">
      <alignment horizontal="center" vertical="center"/>
    </xf>
    <xf numFmtId="0" fontId="13" fillId="44" borderId="89" xfId="54" applyFont="1" applyFill="1" applyBorder="1" applyAlignment="1">
      <alignment vertical="center"/>
    </xf>
    <xf numFmtId="0" fontId="117" fillId="44" borderId="89" xfId="54" applyFont="1" applyFill="1" applyBorder="1" applyAlignment="1">
      <alignment vertical="center"/>
    </xf>
    <xf numFmtId="0" fontId="13" fillId="44" borderId="89" xfId="54" applyFont="1" applyFill="1" applyBorder="1" applyAlignment="1">
      <alignment vertical="center" shrinkToFit="1"/>
    </xf>
    <xf numFmtId="0" fontId="10" fillId="44" borderId="89" xfId="0" applyFont="1" applyFill="1" applyBorder="1" applyAlignment="1">
      <alignment horizontal="center" vertical="center" shrinkToFit="1"/>
    </xf>
    <xf numFmtId="0" fontId="11" fillId="44" borderId="89" xfId="0" applyFont="1" applyFill="1" applyBorder="1" applyAlignment="1">
      <alignment vertical="center" shrinkToFit="1"/>
    </xf>
    <xf numFmtId="0" fontId="11" fillId="44" borderId="71" xfId="0" applyFont="1" applyFill="1" applyBorder="1" applyAlignment="1">
      <alignment horizontal="center" vertical="center" shrinkToFit="1"/>
    </xf>
    <xf numFmtId="0" fontId="135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137" fillId="0" borderId="0" xfId="0" applyFont="1">
      <alignment vertical="center"/>
    </xf>
    <xf numFmtId="0" fontId="140" fillId="0" borderId="0" xfId="0" applyFont="1" applyAlignment="1">
      <alignment horizontal="center" vertical="center"/>
    </xf>
    <xf numFmtId="0" fontId="141" fillId="0" borderId="0" xfId="0" applyFont="1" applyAlignment="1">
      <alignment horizontal="center" vertical="center"/>
    </xf>
    <xf numFmtId="0" fontId="48" fillId="0" borderId="71" xfId="0" applyFont="1" applyBorder="1" applyAlignment="1">
      <alignment horizontal="center" vertical="center" wrapText="1"/>
    </xf>
    <xf numFmtId="0" fontId="134" fillId="0" borderId="67" xfId="0" applyFont="1" applyBorder="1" applyAlignment="1">
      <alignment horizontal="center" vertical="center"/>
    </xf>
    <xf numFmtId="14" fontId="0" fillId="0" borderId="0" xfId="0" applyNumberFormat="1">
      <alignment vertical="center"/>
    </xf>
    <xf numFmtId="49" fontId="13" fillId="0" borderId="0" xfId="0" applyNumberFormat="1" applyFont="1" applyAlignment="1">
      <alignment horizontal="center" shrinkToFit="1"/>
    </xf>
    <xf numFmtId="0" fontId="13" fillId="0" borderId="88" xfId="0" applyFont="1" applyBorder="1" applyAlignment="1">
      <alignment horizontal="center" vertical="center"/>
    </xf>
    <xf numFmtId="0" fontId="52" fillId="0" borderId="88" xfId="0" applyFont="1" applyBorder="1" applyAlignment="1">
      <alignment horizontal="center" vertical="center"/>
    </xf>
    <xf numFmtId="0" fontId="13" fillId="39" borderId="89" xfId="0" applyFont="1" applyFill="1" applyBorder="1">
      <alignment vertical="center"/>
    </xf>
    <xf numFmtId="0" fontId="88" fillId="39" borderId="89" xfId="0" applyFont="1" applyFill="1" applyBorder="1">
      <alignment vertical="center"/>
    </xf>
    <xf numFmtId="0" fontId="13" fillId="39" borderId="86" xfId="0" applyFont="1" applyFill="1" applyBorder="1">
      <alignment vertical="center"/>
    </xf>
    <xf numFmtId="0" fontId="13" fillId="36" borderId="5" xfId="0" applyFont="1" applyFill="1" applyBorder="1" applyAlignment="1">
      <alignment horizontal="center" vertical="center"/>
    </xf>
    <xf numFmtId="0" fontId="88" fillId="44" borderId="89" xfId="0" applyFont="1" applyFill="1" applyBorder="1">
      <alignment vertical="center"/>
    </xf>
    <xf numFmtId="0" fontId="13" fillId="44" borderId="5" xfId="0" applyFont="1" applyFill="1" applyBorder="1" applyAlignment="1">
      <alignment horizontal="center" vertical="center"/>
    </xf>
    <xf numFmtId="0" fontId="24" fillId="44" borderId="86" xfId="0" applyFont="1" applyFill="1" applyBorder="1">
      <alignment vertical="center"/>
    </xf>
    <xf numFmtId="0" fontId="55" fillId="0" borderId="92" xfId="0" applyFont="1" applyBorder="1">
      <alignment vertical="center"/>
    </xf>
    <xf numFmtId="0" fontId="68" fillId="0" borderId="92" xfId="0" applyFont="1" applyBorder="1" applyAlignment="1">
      <alignment horizontal="center" vertical="center"/>
    </xf>
    <xf numFmtId="0" fontId="55" fillId="0" borderId="92" xfId="0" applyFont="1" applyBorder="1" applyAlignment="1">
      <alignment horizontal="center" vertical="center"/>
    </xf>
    <xf numFmtId="0" fontId="67" fillId="0" borderId="92" xfId="0" applyFont="1" applyBorder="1" applyAlignment="1">
      <alignment horizontal="center" vertical="center"/>
    </xf>
    <xf numFmtId="0" fontId="13" fillId="0" borderId="92" xfId="54" applyFont="1" applyBorder="1" applyAlignment="1">
      <alignment vertical="center"/>
    </xf>
    <xf numFmtId="0" fontId="13" fillId="0" borderId="92" xfId="54" applyFont="1" applyBorder="1" applyAlignment="1">
      <alignment vertical="center" shrinkToFit="1"/>
    </xf>
    <xf numFmtId="0" fontId="11" fillId="0" borderId="92" xfId="0" applyFont="1" applyBorder="1" applyAlignment="1">
      <alignment horizontal="center" vertical="center"/>
    </xf>
    <xf numFmtId="0" fontId="55" fillId="0" borderId="92" xfId="0" applyFont="1" applyBorder="1" applyAlignment="1">
      <alignment horizontal="left" vertical="center"/>
    </xf>
    <xf numFmtId="0" fontId="124" fillId="0" borderId="93" xfId="58" applyFont="1" applyBorder="1" applyAlignment="1">
      <alignment horizontal="center" vertical="center"/>
    </xf>
    <xf numFmtId="0" fontId="123" fillId="0" borderId="59" xfId="58" applyFont="1" applyBorder="1" applyAlignment="1">
      <alignment horizontal="center" vertical="center"/>
    </xf>
    <xf numFmtId="0" fontId="123" fillId="0" borderId="82" xfId="58" applyFont="1" applyBorder="1" applyAlignment="1">
      <alignment horizontal="center" vertical="center"/>
    </xf>
    <xf numFmtId="0" fontId="123" fillId="0" borderId="93" xfId="58" applyFont="1" applyBorder="1" applyAlignment="1">
      <alignment horizontal="center" vertical="center"/>
    </xf>
    <xf numFmtId="0" fontId="13" fillId="44" borderId="80" xfId="0" applyFont="1" applyFill="1" applyBorder="1">
      <alignment vertical="center"/>
    </xf>
    <xf numFmtId="0" fontId="55" fillId="44" borderId="80" xfId="0" applyFont="1" applyFill="1" applyBorder="1">
      <alignment vertical="center"/>
    </xf>
    <xf numFmtId="0" fontId="55" fillId="44" borderId="89" xfId="0" applyFont="1" applyFill="1" applyBorder="1">
      <alignment vertical="center"/>
    </xf>
    <xf numFmtId="0" fontId="11" fillId="0" borderId="80" xfId="72" applyFont="1" applyBorder="1" applyAlignment="1">
      <alignment horizontal="center" vertical="center" shrinkToFit="1"/>
    </xf>
    <xf numFmtId="0" fontId="11" fillId="0" borderId="86" xfId="0" applyFont="1" applyBorder="1" applyAlignment="1">
      <alignment horizontal="center" vertical="center" shrinkToFit="1"/>
    </xf>
    <xf numFmtId="0" fontId="11" fillId="44" borderId="89" xfId="0" applyFont="1" applyFill="1" applyBorder="1" applyAlignment="1">
      <alignment horizontal="center" vertical="center" shrinkToFit="1"/>
    </xf>
    <xf numFmtId="0" fontId="11" fillId="44" borderId="89" xfId="0" applyFont="1" applyFill="1" applyBorder="1" applyAlignment="1">
      <alignment horizontal="center" vertical="center"/>
    </xf>
    <xf numFmtId="0" fontId="55" fillId="44" borderId="89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57" fillId="0" borderId="71" xfId="0" applyFont="1" applyFill="1" applyBorder="1" applyAlignment="1">
      <alignment horizontal="center" vertical="center"/>
    </xf>
    <xf numFmtId="0" fontId="10" fillId="0" borderId="71" xfId="0" applyFont="1" applyFill="1" applyBorder="1" applyAlignment="1">
      <alignment horizontal="center" vertical="center"/>
    </xf>
    <xf numFmtId="1" fontId="75" fillId="0" borderId="0" xfId="0" applyNumberFormat="1" applyFont="1" applyFill="1" applyAlignment="1">
      <alignment horizontal="center"/>
    </xf>
    <xf numFmtId="0" fontId="52" fillId="0" borderId="0" xfId="0" applyFont="1" applyFill="1" applyAlignment="1">
      <alignment horizontal="center" vertical="center"/>
    </xf>
    <xf numFmtId="0" fontId="55" fillId="0" borderId="0" xfId="0" applyFont="1" applyFill="1">
      <alignment vertical="center"/>
    </xf>
    <xf numFmtId="0" fontId="0" fillId="0" borderId="0" xfId="0" applyFill="1">
      <alignment vertical="center"/>
    </xf>
    <xf numFmtId="1" fontId="84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24" fillId="0" borderId="94" xfId="0" applyFont="1" applyBorder="1" applyAlignment="1">
      <alignment horizontal="center" vertical="center"/>
    </xf>
    <xf numFmtId="0" fontId="143" fillId="0" borderId="0" xfId="0" applyFont="1" applyAlignment="1"/>
    <xf numFmtId="0" fontId="24" fillId="0" borderId="95" xfId="0" applyFont="1" applyBorder="1" applyAlignment="1">
      <alignment horizontal="center" vertical="center"/>
    </xf>
    <xf numFmtId="0" fontId="142" fillId="0" borderId="95" xfId="0" applyFont="1" applyBorder="1">
      <alignment vertical="center"/>
    </xf>
    <xf numFmtId="0" fontId="47" fillId="0" borderId="95" xfId="0" applyFont="1" applyFill="1" applyBorder="1" applyAlignment="1">
      <alignment horizontal="center"/>
    </xf>
    <xf numFmtId="0" fontId="46" fillId="0" borderId="95" xfId="0" applyFont="1" applyFill="1" applyBorder="1" applyAlignment="1">
      <alignment horizontal="center"/>
    </xf>
    <xf numFmtId="0" fontId="0" fillId="0" borderId="95" xfId="0" applyFill="1" applyBorder="1">
      <alignment vertical="center"/>
    </xf>
    <xf numFmtId="0" fontId="51" fillId="0" borderId="95" xfId="0" applyFont="1" applyFill="1" applyBorder="1">
      <alignment vertical="center"/>
    </xf>
    <xf numFmtId="0" fontId="51" fillId="0" borderId="95" xfId="0" applyFont="1" applyBorder="1">
      <alignment vertical="center"/>
    </xf>
    <xf numFmtId="0" fontId="52" fillId="0" borderId="95" xfId="0" applyFont="1" applyBorder="1" applyAlignment="1"/>
    <xf numFmtId="0" fontId="52" fillId="0" borderId="0" xfId="0" applyFont="1" applyAlignment="1"/>
    <xf numFmtId="0" fontId="13" fillId="40" borderId="5" xfId="0" applyFont="1" applyFill="1" applyBorder="1" applyAlignment="1">
      <alignment horizontal="center" vertical="center"/>
    </xf>
    <xf numFmtId="0" fontId="10" fillId="0" borderId="96" xfId="0" applyFont="1" applyBorder="1">
      <alignment vertical="center"/>
    </xf>
    <xf numFmtId="0" fontId="68" fillId="0" borderId="97" xfId="0" applyFont="1" applyBorder="1" applyAlignment="1">
      <alignment horizontal="center" vertical="center"/>
    </xf>
    <xf numFmtId="0" fontId="13" fillId="0" borderId="97" xfId="54" applyFont="1" applyBorder="1" applyAlignment="1">
      <alignment vertical="center"/>
    </xf>
    <xf numFmtId="0" fontId="13" fillId="0" borderId="97" xfId="54" applyFont="1" applyBorder="1" applyAlignment="1">
      <alignment vertical="center" shrinkToFit="1"/>
    </xf>
    <xf numFmtId="0" fontId="55" fillId="0" borderId="97" xfId="0" applyFont="1" applyBorder="1">
      <alignment vertical="center"/>
    </xf>
    <xf numFmtId="0" fontId="11" fillId="0" borderId="97" xfId="0" applyFont="1" applyBorder="1" applyAlignment="1">
      <alignment horizontal="center" vertical="center"/>
    </xf>
    <xf numFmtId="0" fontId="55" fillId="0" borderId="97" xfId="0" applyFont="1" applyBorder="1" applyAlignment="1">
      <alignment horizontal="center" vertical="center"/>
    </xf>
    <xf numFmtId="0" fontId="55" fillId="0" borderId="97" xfId="0" applyFont="1" applyBorder="1" applyAlignment="1">
      <alignment horizontal="left" vertical="center"/>
    </xf>
    <xf numFmtId="0" fontId="57" fillId="0" borderId="97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145" fillId="0" borderId="5" xfId="0" applyFont="1" applyBorder="1" applyAlignment="1">
      <alignment horizontal="center"/>
    </xf>
    <xf numFmtId="0" fontId="13" fillId="0" borderId="95" xfId="0" applyFont="1" applyBorder="1" applyAlignment="1">
      <alignment horizontal="center" vertical="center"/>
    </xf>
    <xf numFmtId="0" fontId="11" fillId="0" borderId="95" xfId="0" applyFont="1" applyBorder="1" applyAlignment="1">
      <alignment horizontal="center"/>
    </xf>
    <xf numFmtId="0" fontId="13" fillId="0" borderId="95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1" fontId="84" fillId="0" borderId="0" xfId="0" applyNumberFormat="1" applyFont="1" applyAlignment="1">
      <alignment horizontal="center"/>
    </xf>
    <xf numFmtId="0" fontId="52" fillId="0" borderId="95" xfId="0" applyFont="1" applyBorder="1" applyAlignment="1">
      <alignment horizontal="center"/>
    </xf>
    <xf numFmtId="182" fontId="13" fillId="0" borderId="0" xfId="0" applyNumberFormat="1" applyFont="1" applyAlignment="1">
      <alignment horizontal="center"/>
    </xf>
    <xf numFmtId="0" fontId="52" fillId="0" borderId="0" xfId="0" applyFont="1" applyFill="1">
      <alignment vertical="center"/>
    </xf>
    <xf numFmtId="0" fontId="146" fillId="0" borderId="95" xfId="0" applyFont="1" applyBorder="1" applyAlignment="1">
      <alignment horizontal="center"/>
    </xf>
    <xf numFmtId="1" fontId="55" fillId="0" borderId="0" xfId="0" applyNumberFormat="1" applyFont="1">
      <alignment vertical="center"/>
    </xf>
    <xf numFmtId="0" fontId="74" fillId="0" borderId="5" xfId="0" applyFont="1" applyBorder="1" applyAlignment="1">
      <alignment horizontal="center" vertical="center"/>
    </xf>
    <xf numFmtId="2" fontId="147" fillId="0" borderId="94" xfId="0" applyNumberFormat="1" applyFont="1" applyBorder="1" applyAlignment="1">
      <alignment horizontal="center"/>
    </xf>
    <xf numFmtId="0" fontId="147" fillId="0" borderId="0" xfId="0" applyFont="1" applyAlignment="1">
      <alignment horizontal="center"/>
    </xf>
    <xf numFmtId="0" fontId="147" fillId="0" borderId="0" xfId="0" applyFont="1" applyFill="1" applyAlignment="1">
      <alignment horizontal="center"/>
    </xf>
    <xf numFmtId="0" fontId="147" fillId="0" borderId="94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58" fillId="0" borderId="25" xfId="0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/>
    </xf>
    <xf numFmtId="0" fontId="58" fillId="0" borderId="19" xfId="0" applyFont="1" applyBorder="1" applyAlignment="1">
      <alignment horizontal="center" vertical="center"/>
    </xf>
    <xf numFmtId="0" fontId="58" fillId="0" borderId="16" xfId="0" applyFont="1" applyBorder="1" applyAlignment="1">
      <alignment horizontal="center" vertical="center"/>
    </xf>
  </cellXfs>
  <cellStyles count="126">
    <cellStyle name="20% - Accent1 2" xfId="74" xr:uid="{00000000-0005-0000-0000-000000000000}"/>
    <cellStyle name="20% - Accent2 2" xfId="75" xr:uid="{00000000-0005-0000-0000-000001000000}"/>
    <cellStyle name="20% - Accent3 2" xfId="76" xr:uid="{00000000-0005-0000-0000-000002000000}"/>
    <cellStyle name="20% - Accent4 2" xfId="77" xr:uid="{00000000-0005-0000-0000-000003000000}"/>
    <cellStyle name="20% - Accent5 2" xfId="78" xr:uid="{00000000-0005-0000-0000-000004000000}"/>
    <cellStyle name="20% - Accent6 2" xfId="79" xr:uid="{00000000-0005-0000-0000-000005000000}"/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Accent1 2" xfId="80" xr:uid="{00000000-0005-0000-0000-00000C000000}"/>
    <cellStyle name="40% - Accent2 2" xfId="81" xr:uid="{00000000-0005-0000-0000-00000D000000}"/>
    <cellStyle name="40% - Accent3 2" xfId="82" xr:uid="{00000000-0005-0000-0000-00000E000000}"/>
    <cellStyle name="40% - Accent4 2" xfId="83" xr:uid="{00000000-0005-0000-0000-00000F000000}"/>
    <cellStyle name="40% - Accent5 2" xfId="84" xr:uid="{00000000-0005-0000-0000-000010000000}"/>
    <cellStyle name="40% - Accent6 2" xfId="85" xr:uid="{00000000-0005-0000-0000-000011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Accent1 2" xfId="86" xr:uid="{00000000-0005-0000-0000-000018000000}"/>
    <cellStyle name="60% - Accent2 2" xfId="87" xr:uid="{00000000-0005-0000-0000-000019000000}"/>
    <cellStyle name="60% - Accent3 2" xfId="88" xr:uid="{00000000-0005-0000-0000-00001A000000}"/>
    <cellStyle name="60% - Accent4 2" xfId="89" xr:uid="{00000000-0005-0000-0000-00001B000000}"/>
    <cellStyle name="60% - Accent5 2" xfId="90" xr:uid="{00000000-0005-0000-0000-00001C000000}"/>
    <cellStyle name="60% - Accent6 2" xfId="91" xr:uid="{00000000-0005-0000-0000-00001D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Accent1 2" xfId="94" xr:uid="{00000000-0005-0000-0000-000024000000}"/>
    <cellStyle name="Accent2 2" xfId="95" xr:uid="{00000000-0005-0000-0000-000025000000}"/>
    <cellStyle name="Accent3 2" xfId="96" xr:uid="{00000000-0005-0000-0000-000026000000}"/>
    <cellStyle name="Accent4 2" xfId="97" xr:uid="{00000000-0005-0000-0000-000027000000}"/>
    <cellStyle name="Accent5 2" xfId="98" xr:uid="{00000000-0005-0000-0000-000028000000}"/>
    <cellStyle name="Accent6 2" xfId="99" xr:uid="{00000000-0005-0000-0000-000029000000}"/>
    <cellStyle name="Bad 2" xfId="105" xr:uid="{00000000-0005-0000-0000-00002A000000}"/>
    <cellStyle name="Calc Currency (0)" xfId="19" xr:uid="{00000000-0005-0000-0000-000012000000}"/>
    <cellStyle name="Calc Currency (0) 2" xfId="92" xr:uid="{00000000-0005-0000-0000-00002B000000}"/>
    <cellStyle name="Calculation 2" xfId="106" xr:uid="{00000000-0005-0000-0000-00002C000000}"/>
    <cellStyle name="Check Cell 2" xfId="101" xr:uid="{00000000-0005-0000-0000-00002D000000}"/>
    <cellStyle name="Comma  - Style1" xfId="20" xr:uid="{00000000-0005-0000-0000-000013000000}"/>
    <cellStyle name="Comma  - Style2" xfId="21" xr:uid="{00000000-0005-0000-0000-000014000000}"/>
    <cellStyle name="Comma  - Style3" xfId="22" xr:uid="{00000000-0005-0000-0000-000015000000}"/>
    <cellStyle name="Comma  - Style4" xfId="23" xr:uid="{00000000-0005-0000-0000-000016000000}"/>
    <cellStyle name="Comma  - Style5" xfId="24" xr:uid="{00000000-0005-0000-0000-000017000000}"/>
    <cellStyle name="Comma  - Style6" xfId="25" xr:uid="{00000000-0005-0000-0000-000018000000}"/>
    <cellStyle name="Comma  - Style7" xfId="26" xr:uid="{00000000-0005-0000-0000-000019000000}"/>
    <cellStyle name="Comma  - Style8" xfId="27" xr:uid="{00000000-0005-0000-0000-00001A000000}"/>
    <cellStyle name="custom" xfId="28" xr:uid="{00000000-0005-0000-0000-00001B000000}"/>
    <cellStyle name="Explanatory Text 2" xfId="114" xr:uid="{00000000-0005-0000-0000-000037000000}"/>
    <cellStyle name="Good 2" xfId="117" xr:uid="{00000000-0005-0000-0000-000038000000}"/>
    <cellStyle name="Grey" xfId="29" xr:uid="{00000000-0005-0000-0000-00001C000000}"/>
    <cellStyle name="Header1" xfId="30" xr:uid="{00000000-0005-0000-0000-00001D000000}"/>
    <cellStyle name="Header2" xfId="31" xr:uid="{00000000-0005-0000-0000-00001E000000}"/>
    <cellStyle name="Heading 1 2" xfId="108" xr:uid="{00000000-0005-0000-0000-00003C000000}"/>
    <cellStyle name="Heading 2 2" xfId="109" xr:uid="{00000000-0005-0000-0000-00003D000000}"/>
    <cellStyle name="Heading 3 2" xfId="110" xr:uid="{00000000-0005-0000-0000-00003E000000}"/>
    <cellStyle name="Heading 4 2" xfId="111" xr:uid="{00000000-0005-0000-0000-00003F000000}"/>
    <cellStyle name="Input [yellow]" xfId="33" xr:uid="{00000000-0005-0000-0000-000020000000}"/>
    <cellStyle name="Input 2" xfId="115" xr:uid="{00000000-0005-0000-0000-000042000000}"/>
    <cellStyle name="Linked Cell 2" xfId="104" xr:uid="{00000000-0005-0000-0000-000043000000}"/>
    <cellStyle name="Neutral 2" xfId="102" xr:uid="{00000000-0005-0000-0000-000044000000}"/>
    <cellStyle name="no dec" xfId="34" xr:uid="{00000000-0005-0000-0000-000021000000}"/>
    <cellStyle name="Normal - Style1" xfId="35" xr:uid="{00000000-0005-0000-0000-000023000000}"/>
    <cellStyle name="Normal 2" xfId="36" xr:uid="{00000000-0005-0000-0000-000024000000}"/>
    <cellStyle name="Normal 3" xfId="93" xr:uid="{00000000-0005-0000-0000-000049000000}"/>
    <cellStyle name="Normal 4" xfId="69" xr:uid="{00000000-0005-0000-0000-000025000000}"/>
    <cellStyle name="Normal 5" xfId="70" xr:uid="{00000000-0005-0000-0000-000026000000}"/>
    <cellStyle name="Normal 6" xfId="72" xr:uid="{00000000-0005-0000-0000-000027000000}"/>
    <cellStyle name="Normal 7" xfId="71" xr:uid="{00000000-0005-0000-0000-000028000000}"/>
    <cellStyle name="Normal 8" xfId="118" xr:uid="{00000000-0005-0000-0000-00004E000000}"/>
    <cellStyle name="Note 2" xfId="103" xr:uid="{00000000-0005-0000-0000-00004F000000}"/>
    <cellStyle name="Output 2" xfId="113" xr:uid="{00000000-0005-0000-0000-000050000000}"/>
    <cellStyle name="Percent [2]" xfId="37" xr:uid="{00000000-0005-0000-0000-000029000000}"/>
    <cellStyle name="PIVOT" xfId="38" xr:uid="{00000000-0005-0000-0000-00002A000000}"/>
    <cellStyle name="Title 2" xfId="100" xr:uid="{00000000-0005-0000-0000-000053000000}"/>
    <cellStyle name="Total 2" xfId="112" xr:uid="{00000000-0005-0000-0000-000054000000}"/>
    <cellStyle name="Warning Text 2" xfId="107" xr:uid="{00000000-0005-0000-0000-000055000000}"/>
    <cellStyle name="アクセント 1 2" xfId="39" xr:uid="{00000000-0005-0000-0000-00002B000000}"/>
    <cellStyle name="アクセント 2 2" xfId="40" xr:uid="{00000000-0005-0000-0000-00002C000000}"/>
    <cellStyle name="アクセント 3 2" xfId="41" xr:uid="{00000000-0005-0000-0000-00002D000000}"/>
    <cellStyle name="アクセント 4 2" xfId="42" xr:uid="{00000000-0005-0000-0000-00002E000000}"/>
    <cellStyle name="アクセント 5 2" xfId="43" xr:uid="{00000000-0005-0000-0000-00002F000000}"/>
    <cellStyle name="アクセント 6 2" xfId="44" xr:uid="{00000000-0005-0000-0000-000030000000}"/>
    <cellStyle name="タイトル 2" xfId="45" xr:uid="{00000000-0005-0000-0000-000031000000}"/>
    <cellStyle name="チェック セル 2" xfId="46" xr:uid="{00000000-0005-0000-0000-000032000000}"/>
    <cellStyle name="どちらでもない 2" xfId="47" xr:uid="{00000000-0005-0000-0000-000033000000}"/>
    <cellStyle name="ハイパーリンク" xfId="32" builtinId="8"/>
    <cellStyle name="ハイパーリンク 2" xfId="48" xr:uid="{00000000-0005-0000-0000-000034000000}"/>
    <cellStyle name="メモ 2" xfId="49" xr:uid="{00000000-0005-0000-0000-000035000000}"/>
    <cellStyle name="リンク セル 2" xfId="50" xr:uid="{00000000-0005-0000-0000-000036000000}"/>
    <cellStyle name="悪い 2" xfId="53" xr:uid="{00000000-0005-0000-0000-000037000000}"/>
    <cellStyle name="計算 2" xfId="65" xr:uid="{00000000-0005-0000-0000-000038000000}"/>
    <cellStyle name="警告文 2" xfId="67" xr:uid="{00000000-0005-0000-0000-000039000000}"/>
    <cellStyle name="桁区切り [0.00]" xfId="120" builtinId="3"/>
    <cellStyle name="見出し 1 2" xfId="61" xr:uid="{00000000-0005-0000-0000-00003A000000}"/>
    <cellStyle name="見出し 2 2" xfId="62" xr:uid="{00000000-0005-0000-0000-00003B000000}"/>
    <cellStyle name="見出し 3 2" xfId="63" xr:uid="{00000000-0005-0000-0000-00003C000000}"/>
    <cellStyle name="見出し 4 2" xfId="64" xr:uid="{00000000-0005-0000-0000-00003D000000}"/>
    <cellStyle name="集計 2" xfId="68" xr:uid="{00000000-0005-0000-0000-00003E000000}"/>
    <cellStyle name="出力 2" xfId="52" xr:uid="{00000000-0005-0000-0000-00003F000000}"/>
    <cellStyle name="説明文 2" xfId="66" xr:uid="{00000000-0005-0000-0000-000040000000}"/>
    <cellStyle name="通貨 [0.00]" xfId="119" builtinId="4"/>
    <cellStyle name="入力 2" xfId="51" xr:uid="{00000000-0005-0000-0000-000041000000}"/>
    <cellStyle name="標準" xfId="0" builtinId="0"/>
    <cellStyle name="標準 10" xfId="122" xr:uid="{A1A5C260-48B0-4AED-B200-E08B87C72FC7}"/>
    <cellStyle name="標準 11" xfId="125" xr:uid="{A1A58241-3A38-4838-839D-BE37DA1F78E8}"/>
    <cellStyle name="標準 2" xfId="54" xr:uid="{00000000-0005-0000-0000-000042000000}"/>
    <cellStyle name="標準 2 2" xfId="121" xr:uid="{4A866C75-31EF-4D37-8B5F-161559081255}"/>
    <cellStyle name="標準 2 3" xfId="124" xr:uid="{F9FB1225-15FC-4A02-803E-C9145FF35E41}"/>
    <cellStyle name="標準 3" xfId="55" xr:uid="{00000000-0005-0000-0000-000043000000}"/>
    <cellStyle name="標準 3 2" xfId="123" xr:uid="{F0E8A4DD-1581-4976-9034-5AA66482A733}"/>
    <cellStyle name="標準 4" xfId="56" xr:uid="{00000000-0005-0000-0000-000044000000}"/>
    <cellStyle name="標準 5" xfId="57" xr:uid="{00000000-0005-0000-0000-000045000000}"/>
    <cellStyle name="標準 6" xfId="58" xr:uid="{00000000-0005-0000-0000-000046000000}"/>
    <cellStyle name="標準 7" xfId="59" xr:uid="{00000000-0005-0000-0000-000047000000}"/>
    <cellStyle name="標準 8" xfId="116" xr:uid="{00000000-0005-0000-0000-00006B000000}"/>
    <cellStyle name="標準 9" xfId="73" xr:uid="{00000000-0005-0000-0000-0000A3000000}"/>
    <cellStyle name="良い 2" xfId="60" xr:uid="{00000000-0005-0000-0000-000048000000}"/>
  </cellStyles>
  <dxfs count="100"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rgb="FFFF9933"/>
      </font>
    </dxf>
    <dxf>
      <font>
        <b/>
        <i val="0"/>
        <color theme="3" tint="0.39994506668294322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00CCFF"/>
      <color rgb="FFFFFF99"/>
      <color rgb="FF99CC00"/>
      <color rgb="FFFFCC99"/>
      <color rgb="FFFF33CC"/>
      <color rgb="FFCCFFFF"/>
      <color rgb="FF00FFFF"/>
      <color rgb="FF00CC66"/>
      <color rgb="FF4EBFE2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&#26377;&#24335;&#2603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1presp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00%20POSTSPEC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a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RM%20REVISED%2015%20Month%20SENT%202%202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99-1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A10Z01"/>
      <sheetName val="C0B10Z01"/>
      <sheetName val="た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OWNLOAD"/>
    </sheetNames>
    <sheetDataSet>
      <sheetData sheetId="0"/>
      <sheetData sheetId="1">
        <row r="1">
          <cell r="A1" t="str">
            <v>31DK</v>
          </cell>
          <cell r="B1">
            <v>31</v>
          </cell>
          <cell r="C1" t="str">
            <v>DK</v>
          </cell>
          <cell r="D1">
            <v>14</v>
          </cell>
        </row>
        <row r="2">
          <cell r="A2" t="str">
            <v>31DN</v>
          </cell>
          <cell r="B2">
            <v>31</v>
          </cell>
          <cell r="C2" t="str">
            <v>DN</v>
          </cell>
          <cell r="D2">
            <v>222</v>
          </cell>
        </row>
        <row r="3">
          <cell r="A3" t="str">
            <v>31HC</v>
          </cell>
          <cell r="B3">
            <v>31</v>
          </cell>
          <cell r="C3" t="str">
            <v>HC</v>
          </cell>
          <cell r="D3">
            <v>43</v>
          </cell>
        </row>
        <row r="4">
          <cell r="A4" t="str">
            <v>31HD</v>
          </cell>
          <cell r="B4">
            <v>31</v>
          </cell>
          <cell r="C4" t="str">
            <v>HD</v>
          </cell>
          <cell r="D4">
            <v>220</v>
          </cell>
        </row>
        <row r="5">
          <cell r="A5" t="str">
            <v>31HL</v>
          </cell>
          <cell r="B5">
            <v>31</v>
          </cell>
          <cell r="C5" t="str">
            <v>HL</v>
          </cell>
          <cell r="D5">
            <v>81</v>
          </cell>
        </row>
        <row r="6">
          <cell r="A6" t="str">
            <v>31HY</v>
          </cell>
          <cell r="B6">
            <v>31</v>
          </cell>
          <cell r="C6" t="str">
            <v>HY</v>
          </cell>
          <cell r="D6">
            <v>99</v>
          </cell>
        </row>
        <row r="7">
          <cell r="A7" t="str">
            <v>31JC</v>
          </cell>
          <cell r="B7">
            <v>31</v>
          </cell>
          <cell r="C7" t="str">
            <v>JC</v>
          </cell>
          <cell r="D7">
            <v>59</v>
          </cell>
        </row>
        <row r="8">
          <cell r="A8" t="str">
            <v>31JD</v>
          </cell>
          <cell r="B8">
            <v>31</v>
          </cell>
          <cell r="C8" t="str">
            <v>JD</v>
          </cell>
          <cell r="D8">
            <v>149</v>
          </cell>
        </row>
        <row r="9">
          <cell r="A9" t="str">
            <v>31MV</v>
          </cell>
          <cell r="B9">
            <v>31</v>
          </cell>
          <cell r="C9" t="str">
            <v>MV</v>
          </cell>
          <cell r="D9">
            <v>1847</v>
          </cell>
        </row>
        <row r="10">
          <cell r="A10" t="str">
            <v>31PL</v>
          </cell>
          <cell r="B10">
            <v>31</v>
          </cell>
          <cell r="C10" t="str">
            <v>PL</v>
          </cell>
          <cell r="D10">
            <v>185</v>
          </cell>
        </row>
        <row r="11">
          <cell r="A11" t="str">
            <v>31RC</v>
          </cell>
          <cell r="B11">
            <v>31</v>
          </cell>
          <cell r="C11" t="str">
            <v>RC</v>
          </cell>
          <cell r="D11">
            <v>278</v>
          </cell>
        </row>
        <row r="12">
          <cell r="A12" t="str">
            <v>31RP</v>
          </cell>
          <cell r="B12">
            <v>31</v>
          </cell>
          <cell r="C12" t="str">
            <v>RP</v>
          </cell>
          <cell r="D12">
            <v>166</v>
          </cell>
        </row>
        <row r="13">
          <cell r="A13" t="str">
            <v>31RV</v>
          </cell>
          <cell r="B13">
            <v>31</v>
          </cell>
          <cell r="C13" t="str">
            <v>RV</v>
          </cell>
          <cell r="D13">
            <v>98</v>
          </cell>
        </row>
        <row r="14">
          <cell r="A14" t="str">
            <v>31RW</v>
          </cell>
          <cell r="B14">
            <v>31</v>
          </cell>
          <cell r="C14" t="str">
            <v>RW</v>
          </cell>
          <cell r="D14">
            <v>5</v>
          </cell>
        </row>
        <row r="15">
          <cell r="A15" t="str">
            <v>31SD</v>
          </cell>
          <cell r="B15">
            <v>31</v>
          </cell>
          <cell r="C15" t="str">
            <v>SD</v>
          </cell>
          <cell r="D15">
            <v>143</v>
          </cell>
        </row>
        <row r="16">
          <cell r="A16" t="str">
            <v>31TJ</v>
          </cell>
          <cell r="B16">
            <v>31</v>
          </cell>
          <cell r="C16" t="str">
            <v>TJ</v>
          </cell>
          <cell r="D16">
            <v>57</v>
          </cell>
        </row>
        <row r="17">
          <cell r="A17" t="str">
            <v>31WJ</v>
          </cell>
          <cell r="B17">
            <v>31</v>
          </cell>
          <cell r="C17" t="str">
            <v>WJ</v>
          </cell>
          <cell r="D17">
            <v>525</v>
          </cell>
        </row>
        <row r="18">
          <cell r="A18" t="str">
            <v>32</v>
          </cell>
          <cell r="B18">
            <v>32</v>
          </cell>
          <cell r="D18">
            <v>2</v>
          </cell>
        </row>
        <row r="19">
          <cell r="A19" t="str">
            <v>32DK</v>
          </cell>
          <cell r="B19">
            <v>32</v>
          </cell>
          <cell r="C19" t="str">
            <v>DK</v>
          </cell>
          <cell r="D19">
            <v>12</v>
          </cell>
        </row>
        <row r="20">
          <cell r="A20" t="str">
            <v>32DN</v>
          </cell>
          <cell r="B20">
            <v>32</v>
          </cell>
          <cell r="C20" t="str">
            <v>DN</v>
          </cell>
          <cell r="D20">
            <v>443</v>
          </cell>
        </row>
        <row r="21">
          <cell r="A21" t="str">
            <v>32DQ</v>
          </cell>
          <cell r="B21">
            <v>32</v>
          </cell>
          <cell r="C21" t="str">
            <v>DQ</v>
          </cell>
          <cell r="D21">
            <v>2</v>
          </cell>
        </row>
        <row r="22">
          <cell r="A22" t="str">
            <v>32HC</v>
          </cell>
          <cell r="B22">
            <v>32</v>
          </cell>
          <cell r="C22" t="str">
            <v>HC</v>
          </cell>
          <cell r="D22">
            <v>51</v>
          </cell>
        </row>
        <row r="23">
          <cell r="A23" t="str">
            <v>32HD</v>
          </cell>
          <cell r="B23">
            <v>32</v>
          </cell>
          <cell r="C23" t="str">
            <v>HD</v>
          </cell>
          <cell r="D23">
            <v>194</v>
          </cell>
        </row>
        <row r="24">
          <cell r="A24" t="str">
            <v>32HL</v>
          </cell>
          <cell r="B24">
            <v>32</v>
          </cell>
          <cell r="C24" t="str">
            <v>HL</v>
          </cell>
          <cell r="D24">
            <v>87</v>
          </cell>
        </row>
        <row r="25">
          <cell r="A25" t="str">
            <v>32HY</v>
          </cell>
          <cell r="B25">
            <v>32</v>
          </cell>
          <cell r="C25" t="str">
            <v>HY</v>
          </cell>
          <cell r="D25">
            <v>142</v>
          </cell>
        </row>
        <row r="26">
          <cell r="A26" t="str">
            <v>32JC</v>
          </cell>
          <cell r="B26">
            <v>32</v>
          </cell>
          <cell r="C26" t="str">
            <v>JC</v>
          </cell>
          <cell r="D26">
            <v>50</v>
          </cell>
        </row>
        <row r="27">
          <cell r="A27" t="str">
            <v>32JD</v>
          </cell>
          <cell r="B27">
            <v>32</v>
          </cell>
          <cell r="C27" t="str">
            <v>JD</v>
          </cell>
          <cell r="D27">
            <v>94</v>
          </cell>
        </row>
        <row r="28">
          <cell r="A28" t="str">
            <v>32MV</v>
          </cell>
          <cell r="B28">
            <v>32</v>
          </cell>
          <cell r="C28" t="str">
            <v>MV</v>
          </cell>
          <cell r="D28">
            <v>1759</v>
          </cell>
        </row>
        <row r="29">
          <cell r="A29" t="str">
            <v>32PL</v>
          </cell>
          <cell r="B29">
            <v>32</v>
          </cell>
          <cell r="C29" t="str">
            <v>PL</v>
          </cell>
          <cell r="D29">
            <v>153</v>
          </cell>
        </row>
        <row r="30">
          <cell r="A30" t="str">
            <v>32RC</v>
          </cell>
          <cell r="B30">
            <v>32</v>
          </cell>
          <cell r="C30" t="str">
            <v>RC</v>
          </cell>
          <cell r="D30">
            <v>171</v>
          </cell>
        </row>
        <row r="31">
          <cell r="A31" t="str">
            <v>32RP</v>
          </cell>
          <cell r="B31">
            <v>32</v>
          </cell>
          <cell r="C31" t="str">
            <v>RP</v>
          </cell>
          <cell r="D31">
            <v>34</v>
          </cell>
        </row>
        <row r="32">
          <cell r="A32" t="str">
            <v>32RV</v>
          </cell>
          <cell r="B32">
            <v>32</v>
          </cell>
          <cell r="C32" t="str">
            <v>RV</v>
          </cell>
          <cell r="D32">
            <v>97</v>
          </cell>
        </row>
        <row r="33">
          <cell r="A33" t="str">
            <v>32RW</v>
          </cell>
          <cell r="B33">
            <v>32</v>
          </cell>
          <cell r="C33" t="str">
            <v>RW</v>
          </cell>
          <cell r="D33">
            <v>5</v>
          </cell>
        </row>
        <row r="34">
          <cell r="A34" t="str">
            <v>32SD</v>
          </cell>
          <cell r="B34">
            <v>32</v>
          </cell>
          <cell r="C34" t="str">
            <v>SD</v>
          </cell>
          <cell r="D34">
            <v>88</v>
          </cell>
        </row>
        <row r="35">
          <cell r="A35" t="str">
            <v>32TJ</v>
          </cell>
          <cell r="B35">
            <v>32</v>
          </cell>
          <cell r="C35" t="str">
            <v>TJ</v>
          </cell>
          <cell r="D35">
            <v>45</v>
          </cell>
        </row>
        <row r="36">
          <cell r="A36" t="str">
            <v>32WJ</v>
          </cell>
          <cell r="B36">
            <v>32</v>
          </cell>
          <cell r="C36" t="str">
            <v>WJ</v>
          </cell>
          <cell r="D36">
            <v>1088</v>
          </cell>
        </row>
        <row r="37">
          <cell r="A37" t="str">
            <v>33DK</v>
          </cell>
          <cell r="B37">
            <v>33</v>
          </cell>
          <cell r="C37" t="str">
            <v>DK</v>
          </cell>
          <cell r="D37">
            <v>20</v>
          </cell>
        </row>
        <row r="38">
          <cell r="A38" t="str">
            <v>33DN</v>
          </cell>
          <cell r="B38">
            <v>33</v>
          </cell>
          <cell r="C38" t="str">
            <v>DN</v>
          </cell>
          <cell r="D38">
            <v>287</v>
          </cell>
        </row>
        <row r="39">
          <cell r="A39" t="str">
            <v>33DQ</v>
          </cell>
          <cell r="B39">
            <v>33</v>
          </cell>
          <cell r="C39" t="str">
            <v>DQ</v>
          </cell>
          <cell r="D39">
            <v>4</v>
          </cell>
        </row>
        <row r="40">
          <cell r="A40" t="str">
            <v>33HC</v>
          </cell>
          <cell r="B40">
            <v>33</v>
          </cell>
          <cell r="C40" t="str">
            <v>HC</v>
          </cell>
          <cell r="D40">
            <v>50</v>
          </cell>
        </row>
        <row r="41">
          <cell r="A41" t="str">
            <v>33HD</v>
          </cell>
          <cell r="B41">
            <v>33</v>
          </cell>
          <cell r="C41" t="str">
            <v>HD</v>
          </cell>
          <cell r="D41">
            <v>193</v>
          </cell>
        </row>
        <row r="42">
          <cell r="A42" t="str">
            <v>33HL</v>
          </cell>
          <cell r="B42">
            <v>33</v>
          </cell>
          <cell r="C42" t="str">
            <v>HL</v>
          </cell>
          <cell r="D42">
            <v>99</v>
          </cell>
        </row>
        <row r="43">
          <cell r="A43" t="str">
            <v>33HY</v>
          </cell>
          <cell r="B43">
            <v>33</v>
          </cell>
          <cell r="C43" t="str">
            <v>HY</v>
          </cell>
          <cell r="D43">
            <v>122</v>
          </cell>
        </row>
        <row r="44">
          <cell r="A44" t="str">
            <v>33JC</v>
          </cell>
          <cell r="B44">
            <v>33</v>
          </cell>
          <cell r="C44" t="str">
            <v>JC</v>
          </cell>
          <cell r="D44">
            <v>55</v>
          </cell>
        </row>
        <row r="45">
          <cell r="A45" t="str">
            <v>33JD</v>
          </cell>
          <cell r="B45">
            <v>33</v>
          </cell>
          <cell r="C45" t="str">
            <v>JD</v>
          </cell>
          <cell r="D45">
            <v>69</v>
          </cell>
        </row>
        <row r="46">
          <cell r="A46" t="str">
            <v>33MV</v>
          </cell>
          <cell r="B46">
            <v>33</v>
          </cell>
          <cell r="C46" t="str">
            <v>MV</v>
          </cell>
          <cell r="D46">
            <v>1370</v>
          </cell>
        </row>
        <row r="47">
          <cell r="A47" t="str">
            <v>33PL</v>
          </cell>
          <cell r="B47">
            <v>33</v>
          </cell>
          <cell r="C47" t="str">
            <v>PL</v>
          </cell>
          <cell r="D47">
            <v>2</v>
          </cell>
        </row>
        <row r="48">
          <cell r="A48" t="str">
            <v>33RC</v>
          </cell>
          <cell r="B48">
            <v>33</v>
          </cell>
          <cell r="C48" t="str">
            <v>RC</v>
          </cell>
          <cell r="D48">
            <v>220</v>
          </cell>
        </row>
        <row r="49">
          <cell r="A49" t="str">
            <v>33RP</v>
          </cell>
          <cell r="B49">
            <v>33</v>
          </cell>
          <cell r="C49" t="str">
            <v>RP</v>
          </cell>
          <cell r="D49">
            <v>93</v>
          </cell>
        </row>
        <row r="50">
          <cell r="A50" t="str">
            <v>33RV</v>
          </cell>
          <cell r="B50">
            <v>33</v>
          </cell>
          <cell r="C50" t="str">
            <v>RV</v>
          </cell>
          <cell r="D50">
            <v>37</v>
          </cell>
        </row>
        <row r="51">
          <cell r="A51" t="str">
            <v>33SD</v>
          </cell>
          <cell r="B51">
            <v>33</v>
          </cell>
          <cell r="C51" t="str">
            <v>SD</v>
          </cell>
          <cell r="D51">
            <v>93</v>
          </cell>
        </row>
        <row r="52">
          <cell r="A52" t="str">
            <v>33TJ</v>
          </cell>
          <cell r="B52">
            <v>33</v>
          </cell>
          <cell r="C52" t="str">
            <v>TJ</v>
          </cell>
          <cell r="D52">
            <v>50</v>
          </cell>
        </row>
        <row r="53">
          <cell r="A53" t="str">
            <v>33WJ</v>
          </cell>
          <cell r="B53">
            <v>33</v>
          </cell>
          <cell r="C53" t="str">
            <v>WJ</v>
          </cell>
          <cell r="D53">
            <v>461</v>
          </cell>
        </row>
        <row r="54">
          <cell r="A54" t="str">
            <v>35</v>
          </cell>
          <cell r="B54">
            <v>35</v>
          </cell>
          <cell r="D54">
            <v>2</v>
          </cell>
        </row>
        <row r="55">
          <cell r="A55" t="str">
            <v>35DK</v>
          </cell>
          <cell r="B55">
            <v>35</v>
          </cell>
          <cell r="C55" t="str">
            <v>DK</v>
          </cell>
          <cell r="D55">
            <v>35</v>
          </cell>
        </row>
        <row r="56">
          <cell r="A56" t="str">
            <v>35DN</v>
          </cell>
          <cell r="B56">
            <v>35</v>
          </cell>
          <cell r="C56" t="str">
            <v>DN</v>
          </cell>
          <cell r="D56">
            <v>257</v>
          </cell>
        </row>
        <row r="57">
          <cell r="A57" t="str">
            <v>35HC</v>
          </cell>
          <cell r="B57">
            <v>35</v>
          </cell>
          <cell r="C57" t="str">
            <v>HC</v>
          </cell>
          <cell r="D57">
            <v>39</v>
          </cell>
        </row>
        <row r="58">
          <cell r="A58" t="str">
            <v>35HD</v>
          </cell>
          <cell r="B58">
            <v>35</v>
          </cell>
          <cell r="C58" t="str">
            <v>HD</v>
          </cell>
          <cell r="D58">
            <v>193</v>
          </cell>
        </row>
        <row r="59">
          <cell r="A59" t="str">
            <v>35HL</v>
          </cell>
          <cell r="B59">
            <v>35</v>
          </cell>
          <cell r="C59" t="str">
            <v>HL</v>
          </cell>
          <cell r="D59">
            <v>82</v>
          </cell>
        </row>
        <row r="60">
          <cell r="A60" t="str">
            <v>35HY</v>
          </cell>
          <cell r="B60">
            <v>35</v>
          </cell>
          <cell r="C60" t="str">
            <v>HY</v>
          </cell>
          <cell r="D60">
            <v>97</v>
          </cell>
        </row>
        <row r="61">
          <cell r="A61" t="str">
            <v>35JD</v>
          </cell>
          <cell r="B61">
            <v>35</v>
          </cell>
          <cell r="C61" t="str">
            <v>JD</v>
          </cell>
          <cell r="D61">
            <v>156</v>
          </cell>
        </row>
        <row r="62">
          <cell r="A62" t="str">
            <v>35MV</v>
          </cell>
          <cell r="B62">
            <v>35</v>
          </cell>
          <cell r="C62" t="str">
            <v>MV</v>
          </cell>
          <cell r="D62">
            <v>1555</v>
          </cell>
        </row>
        <row r="63">
          <cell r="A63" t="str">
            <v>35PL</v>
          </cell>
          <cell r="B63">
            <v>35</v>
          </cell>
          <cell r="C63" t="str">
            <v>PL</v>
          </cell>
          <cell r="D63">
            <v>230</v>
          </cell>
        </row>
        <row r="64">
          <cell r="A64" t="str">
            <v>35RC</v>
          </cell>
          <cell r="B64">
            <v>35</v>
          </cell>
          <cell r="C64" t="str">
            <v>RC</v>
          </cell>
          <cell r="D64">
            <v>311</v>
          </cell>
        </row>
        <row r="65">
          <cell r="A65" t="str">
            <v>35RP</v>
          </cell>
          <cell r="B65">
            <v>35</v>
          </cell>
          <cell r="C65" t="str">
            <v>RP</v>
          </cell>
          <cell r="D65">
            <v>134</v>
          </cell>
        </row>
        <row r="66">
          <cell r="A66" t="str">
            <v>35RV</v>
          </cell>
          <cell r="B66">
            <v>35</v>
          </cell>
          <cell r="C66" t="str">
            <v>RV</v>
          </cell>
          <cell r="D66">
            <v>61</v>
          </cell>
        </row>
        <row r="67">
          <cell r="A67" t="str">
            <v>35RW</v>
          </cell>
          <cell r="B67">
            <v>35</v>
          </cell>
          <cell r="C67" t="str">
            <v>RW</v>
          </cell>
          <cell r="D67">
            <v>5</v>
          </cell>
        </row>
        <row r="68">
          <cell r="A68" t="str">
            <v>35SD</v>
          </cell>
          <cell r="B68">
            <v>35</v>
          </cell>
          <cell r="C68" t="str">
            <v>SD</v>
          </cell>
          <cell r="D68">
            <v>150</v>
          </cell>
        </row>
        <row r="69">
          <cell r="A69" t="str">
            <v>35TJ</v>
          </cell>
          <cell r="B69">
            <v>35</v>
          </cell>
          <cell r="C69" t="str">
            <v>TJ</v>
          </cell>
          <cell r="D69">
            <v>59</v>
          </cell>
        </row>
        <row r="70">
          <cell r="A70" t="str">
            <v>35WJ</v>
          </cell>
          <cell r="B70">
            <v>35</v>
          </cell>
          <cell r="C70" t="str">
            <v>WJ</v>
          </cell>
          <cell r="D70">
            <v>419</v>
          </cell>
        </row>
        <row r="71">
          <cell r="A71" t="str">
            <v>41</v>
          </cell>
          <cell r="B71">
            <v>41</v>
          </cell>
          <cell r="D71">
            <v>1</v>
          </cell>
        </row>
        <row r="72">
          <cell r="A72" t="str">
            <v>41DK</v>
          </cell>
          <cell r="B72">
            <v>41</v>
          </cell>
          <cell r="C72" t="str">
            <v>DK</v>
          </cell>
          <cell r="D72">
            <v>41</v>
          </cell>
        </row>
        <row r="73">
          <cell r="A73" t="str">
            <v>41DN</v>
          </cell>
          <cell r="B73">
            <v>41</v>
          </cell>
          <cell r="C73" t="str">
            <v>DN</v>
          </cell>
          <cell r="D73">
            <v>248</v>
          </cell>
        </row>
        <row r="74">
          <cell r="A74" t="str">
            <v>41DQ</v>
          </cell>
          <cell r="B74">
            <v>41</v>
          </cell>
          <cell r="C74" t="str">
            <v>DQ</v>
          </cell>
          <cell r="D74">
            <v>23</v>
          </cell>
        </row>
        <row r="75">
          <cell r="A75" t="str">
            <v>41HC</v>
          </cell>
          <cell r="B75">
            <v>41</v>
          </cell>
          <cell r="C75" t="str">
            <v>HC</v>
          </cell>
          <cell r="D75">
            <v>32</v>
          </cell>
        </row>
        <row r="76">
          <cell r="A76" t="str">
            <v>41HD</v>
          </cell>
          <cell r="B76">
            <v>41</v>
          </cell>
          <cell r="C76" t="str">
            <v>HD</v>
          </cell>
          <cell r="D76">
            <v>109</v>
          </cell>
        </row>
        <row r="77">
          <cell r="A77" t="str">
            <v>41HL</v>
          </cell>
          <cell r="B77">
            <v>41</v>
          </cell>
          <cell r="C77" t="str">
            <v>HL</v>
          </cell>
          <cell r="D77">
            <v>42</v>
          </cell>
        </row>
        <row r="78">
          <cell r="A78" t="str">
            <v>41HY</v>
          </cell>
          <cell r="B78">
            <v>41</v>
          </cell>
          <cell r="C78" t="str">
            <v>HY</v>
          </cell>
          <cell r="D78">
            <v>57</v>
          </cell>
        </row>
        <row r="79">
          <cell r="A79" t="str">
            <v>41JC</v>
          </cell>
          <cell r="B79">
            <v>41</v>
          </cell>
          <cell r="C79" t="str">
            <v>JC</v>
          </cell>
          <cell r="D79">
            <v>54</v>
          </cell>
        </row>
        <row r="80">
          <cell r="A80" t="str">
            <v>41JD</v>
          </cell>
          <cell r="B80">
            <v>41</v>
          </cell>
          <cell r="C80" t="str">
            <v>JD</v>
          </cell>
          <cell r="D80">
            <v>165</v>
          </cell>
        </row>
        <row r="81">
          <cell r="A81" t="str">
            <v>41MV</v>
          </cell>
          <cell r="B81">
            <v>41</v>
          </cell>
          <cell r="C81" t="str">
            <v>MV</v>
          </cell>
          <cell r="D81">
            <v>902</v>
          </cell>
        </row>
        <row r="82">
          <cell r="A82" t="str">
            <v>41PL</v>
          </cell>
          <cell r="B82">
            <v>41</v>
          </cell>
          <cell r="C82" t="str">
            <v>PL</v>
          </cell>
          <cell r="D82">
            <v>129</v>
          </cell>
        </row>
        <row r="83">
          <cell r="A83" t="str">
            <v>41RC</v>
          </cell>
          <cell r="B83">
            <v>41</v>
          </cell>
          <cell r="C83" t="str">
            <v>RC</v>
          </cell>
          <cell r="D83">
            <v>292</v>
          </cell>
        </row>
        <row r="84">
          <cell r="A84" t="str">
            <v>41RP</v>
          </cell>
          <cell r="B84">
            <v>41</v>
          </cell>
          <cell r="C84" t="str">
            <v>RP</v>
          </cell>
          <cell r="D84">
            <v>153</v>
          </cell>
        </row>
        <row r="85">
          <cell r="A85" t="str">
            <v>41RV</v>
          </cell>
          <cell r="B85">
            <v>41</v>
          </cell>
          <cell r="C85" t="str">
            <v>RV</v>
          </cell>
          <cell r="D85">
            <v>11</v>
          </cell>
        </row>
        <row r="86">
          <cell r="A86" t="str">
            <v>41SD</v>
          </cell>
          <cell r="B86">
            <v>41</v>
          </cell>
          <cell r="C86" t="str">
            <v>SD</v>
          </cell>
          <cell r="D86">
            <v>163</v>
          </cell>
        </row>
        <row r="87">
          <cell r="A87" t="str">
            <v>41TJ</v>
          </cell>
          <cell r="B87">
            <v>41</v>
          </cell>
          <cell r="C87" t="str">
            <v>TJ</v>
          </cell>
          <cell r="D87">
            <v>56</v>
          </cell>
        </row>
        <row r="88">
          <cell r="A88" t="str">
            <v>41WJ</v>
          </cell>
          <cell r="B88">
            <v>41</v>
          </cell>
          <cell r="C88" t="str">
            <v>WJ</v>
          </cell>
          <cell r="D88">
            <v>324</v>
          </cell>
        </row>
        <row r="89">
          <cell r="A89" t="str">
            <v>42</v>
          </cell>
          <cell r="B89">
            <v>42</v>
          </cell>
          <cell r="D89">
            <v>1</v>
          </cell>
        </row>
        <row r="90">
          <cell r="A90" t="str">
            <v>42DK</v>
          </cell>
          <cell r="B90">
            <v>42</v>
          </cell>
          <cell r="C90" t="str">
            <v>DK</v>
          </cell>
          <cell r="D90">
            <v>120</v>
          </cell>
        </row>
        <row r="91">
          <cell r="A91" t="str">
            <v>42DN</v>
          </cell>
          <cell r="B91">
            <v>42</v>
          </cell>
          <cell r="C91" t="str">
            <v>DN</v>
          </cell>
          <cell r="D91">
            <v>306</v>
          </cell>
        </row>
        <row r="92">
          <cell r="A92" t="str">
            <v>42DQ</v>
          </cell>
          <cell r="B92">
            <v>42</v>
          </cell>
          <cell r="C92" t="str">
            <v>DQ</v>
          </cell>
          <cell r="D92">
            <v>25</v>
          </cell>
        </row>
        <row r="93">
          <cell r="A93" t="str">
            <v>42HC</v>
          </cell>
          <cell r="B93">
            <v>42</v>
          </cell>
          <cell r="C93" t="str">
            <v>HC</v>
          </cell>
          <cell r="D93">
            <v>73</v>
          </cell>
        </row>
        <row r="94">
          <cell r="A94" t="str">
            <v>42HD</v>
          </cell>
          <cell r="B94">
            <v>42</v>
          </cell>
          <cell r="C94" t="str">
            <v>HD</v>
          </cell>
          <cell r="D94">
            <v>207</v>
          </cell>
        </row>
        <row r="95">
          <cell r="A95" t="str">
            <v>42HL</v>
          </cell>
          <cell r="B95">
            <v>42</v>
          </cell>
          <cell r="C95" t="str">
            <v>HL</v>
          </cell>
          <cell r="D95">
            <v>160</v>
          </cell>
        </row>
        <row r="96">
          <cell r="A96" t="str">
            <v>42HY</v>
          </cell>
          <cell r="B96">
            <v>42</v>
          </cell>
          <cell r="C96" t="str">
            <v>HY</v>
          </cell>
          <cell r="D96">
            <v>106</v>
          </cell>
        </row>
        <row r="97">
          <cell r="A97" t="str">
            <v>42JC</v>
          </cell>
          <cell r="B97">
            <v>42</v>
          </cell>
          <cell r="C97" t="str">
            <v>JC</v>
          </cell>
          <cell r="D97">
            <v>68</v>
          </cell>
        </row>
        <row r="98">
          <cell r="A98" t="str">
            <v>42JD</v>
          </cell>
          <cell r="B98">
            <v>42</v>
          </cell>
          <cell r="C98" t="str">
            <v>JD</v>
          </cell>
          <cell r="D98">
            <v>151</v>
          </cell>
        </row>
        <row r="99">
          <cell r="A99" t="str">
            <v>42MV</v>
          </cell>
          <cell r="B99">
            <v>42</v>
          </cell>
          <cell r="C99" t="str">
            <v>MV</v>
          </cell>
          <cell r="D99">
            <v>1436</v>
          </cell>
        </row>
        <row r="100">
          <cell r="A100" t="str">
            <v>42PL</v>
          </cell>
          <cell r="B100">
            <v>42</v>
          </cell>
          <cell r="C100" t="str">
            <v>PL</v>
          </cell>
          <cell r="D100">
            <v>140</v>
          </cell>
        </row>
        <row r="101">
          <cell r="A101" t="str">
            <v>42PT</v>
          </cell>
          <cell r="B101">
            <v>42</v>
          </cell>
          <cell r="C101" t="str">
            <v>PT</v>
          </cell>
          <cell r="D101">
            <v>1</v>
          </cell>
        </row>
        <row r="102">
          <cell r="A102" t="str">
            <v>42RC</v>
          </cell>
          <cell r="B102">
            <v>42</v>
          </cell>
          <cell r="C102" t="str">
            <v>RC</v>
          </cell>
          <cell r="D102">
            <v>301</v>
          </cell>
        </row>
        <row r="103">
          <cell r="A103" t="str">
            <v>42RP</v>
          </cell>
          <cell r="B103">
            <v>42</v>
          </cell>
          <cell r="C103" t="str">
            <v>RP</v>
          </cell>
          <cell r="D103">
            <v>183</v>
          </cell>
        </row>
        <row r="104">
          <cell r="A104" t="str">
            <v>42RV</v>
          </cell>
          <cell r="B104">
            <v>42</v>
          </cell>
          <cell r="C104" t="str">
            <v>RV</v>
          </cell>
          <cell r="D104">
            <v>34</v>
          </cell>
        </row>
        <row r="105">
          <cell r="A105" t="str">
            <v>42SD</v>
          </cell>
          <cell r="B105">
            <v>42</v>
          </cell>
          <cell r="C105" t="str">
            <v>SD</v>
          </cell>
          <cell r="D105">
            <v>147</v>
          </cell>
        </row>
        <row r="106">
          <cell r="A106" t="str">
            <v>42TJ</v>
          </cell>
          <cell r="B106">
            <v>42</v>
          </cell>
          <cell r="C106" t="str">
            <v>TJ</v>
          </cell>
          <cell r="D106">
            <v>51</v>
          </cell>
        </row>
        <row r="107">
          <cell r="A107" t="str">
            <v>42WJ</v>
          </cell>
          <cell r="B107">
            <v>42</v>
          </cell>
          <cell r="C107" t="str">
            <v>WJ</v>
          </cell>
          <cell r="D107">
            <v>753</v>
          </cell>
        </row>
        <row r="108">
          <cell r="A108" t="str">
            <v>43</v>
          </cell>
          <cell r="B108">
            <v>43</v>
          </cell>
          <cell r="D108">
            <v>2</v>
          </cell>
        </row>
        <row r="109">
          <cell r="A109" t="str">
            <v>43DK</v>
          </cell>
          <cell r="B109">
            <v>43</v>
          </cell>
          <cell r="C109" t="str">
            <v>DK</v>
          </cell>
          <cell r="D109">
            <v>7</v>
          </cell>
        </row>
        <row r="110">
          <cell r="A110" t="str">
            <v>43DN</v>
          </cell>
          <cell r="B110">
            <v>43</v>
          </cell>
          <cell r="C110" t="str">
            <v>DN</v>
          </cell>
          <cell r="D110">
            <v>181</v>
          </cell>
        </row>
        <row r="111">
          <cell r="A111" t="str">
            <v>43DQ</v>
          </cell>
          <cell r="B111">
            <v>43</v>
          </cell>
          <cell r="C111" t="str">
            <v>DQ</v>
          </cell>
          <cell r="D111">
            <v>2</v>
          </cell>
        </row>
        <row r="112">
          <cell r="A112" t="str">
            <v>43HD</v>
          </cell>
          <cell r="B112">
            <v>43</v>
          </cell>
          <cell r="C112" t="str">
            <v>HD</v>
          </cell>
          <cell r="D112">
            <v>155</v>
          </cell>
        </row>
        <row r="113">
          <cell r="A113" t="str">
            <v>43HY</v>
          </cell>
          <cell r="B113">
            <v>43</v>
          </cell>
          <cell r="C113" t="str">
            <v>HY</v>
          </cell>
          <cell r="D113">
            <v>76</v>
          </cell>
        </row>
        <row r="114">
          <cell r="A114" t="str">
            <v>43JC</v>
          </cell>
          <cell r="B114">
            <v>43</v>
          </cell>
          <cell r="C114" t="str">
            <v>JC</v>
          </cell>
          <cell r="D114">
            <v>64</v>
          </cell>
        </row>
        <row r="115">
          <cell r="A115" t="str">
            <v>43JD</v>
          </cell>
          <cell r="B115">
            <v>43</v>
          </cell>
          <cell r="C115" t="str">
            <v>JD</v>
          </cell>
          <cell r="D115">
            <v>133</v>
          </cell>
        </row>
        <row r="116">
          <cell r="A116" t="str">
            <v>43MV</v>
          </cell>
          <cell r="B116">
            <v>43</v>
          </cell>
          <cell r="C116" t="str">
            <v>MV</v>
          </cell>
          <cell r="D116">
            <v>930</v>
          </cell>
        </row>
        <row r="117">
          <cell r="A117" t="str">
            <v>43PT</v>
          </cell>
          <cell r="B117">
            <v>43</v>
          </cell>
          <cell r="C117" t="str">
            <v>PT</v>
          </cell>
          <cell r="D117">
            <v>1</v>
          </cell>
        </row>
        <row r="118">
          <cell r="A118" t="str">
            <v>43RC</v>
          </cell>
          <cell r="B118">
            <v>43</v>
          </cell>
          <cell r="C118" t="str">
            <v>RC</v>
          </cell>
          <cell r="D118">
            <v>131</v>
          </cell>
        </row>
        <row r="119">
          <cell r="A119" t="str">
            <v>43RP</v>
          </cell>
          <cell r="B119">
            <v>43</v>
          </cell>
          <cell r="C119" t="str">
            <v>RP</v>
          </cell>
          <cell r="D119">
            <v>123</v>
          </cell>
        </row>
        <row r="120">
          <cell r="A120" t="str">
            <v>43RV</v>
          </cell>
          <cell r="B120">
            <v>43</v>
          </cell>
          <cell r="C120" t="str">
            <v>RV</v>
          </cell>
          <cell r="D120">
            <v>15</v>
          </cell>
        </row>
        <row r="121">
          <cell r="A121" t="str">
            <v>43SD</v>
          </cell>
          <cell r="B121">
            <v>43</v>
          </cell>
          <cell r="C121" t="str">
            <v>SD</v>
          </cell>
          <cell r="D121">
            <v>123</v>
          </cell>
        </row>
        <row r="122">
          <cell r="A122" t="str">
            <v>43TJ</v>
          </cell>
          <cell r="B122">
            <v>43</v>
          </cell>
          <cell r="C122" t="str">
            <v>TJ</v>
          </cell>
          <cell r="D122">
            <v>50</v>
          </cell>
        </row>
        <row r="123">
          <cell r="A123" t="str">
            <v>43WJ</v>
          </cell>
          <cell r="B123">
            <v>43</v>
          </cell>
          <cell r="C123" t="str">
            <v>WJ</v>
          </cell>
          <cell r="D123">
            <v>344</v>
          </cell>
        </row>
        <row r="124">
          <cell r="A124" t="str">
            <v>44</v>
          </cell>
          <cell r="B124">
            <v>44</v>
          </cell>
          <cell r="D124">
            <v>2</v>
          </cell>
        </row>
        <row r="125">
          <cell r="A125" t="str">
            <v>44DK</v>
          </cell>
          <cell r="B125">
            <v>44</v>
          </cell>
          <cell r="C125" t="str">
            <v>DK</v>
          </cell>
          <cell r="D125">
            <v>8</v>
          </cell>
        </row>
        <row r="126">
          <cell r="A126" t="str">
            <v>44DN</v>
          </cell>
          <cell r="B126">
            <v>44</v>
          </cell>
          <cell r="C126" t="str">
            <v>DN</v>
          </cell>
          <cell r="D126">
            <v>92</v>
          </cell>
        </row>
        <row r="127">
          <cell r="A127" t="str">
            <v>44HC</v>
          </cell>
          <cell r="B127">
            <v>44</v>
          </cell>
          <cell r="C127" t="str">
            <v>HC</v>
          </cell>
          <cell r="D127">
            <v>32</v>
          </cell>
        </row>
        <row r="128">
          <cell r="A128" t="str">
            <v>44HD</v>
          </cell>
          <cell r="B128">
            <v>44</v>
          </cell>
          <cell r="C128" t="str">
            <v>HD</v>
          </cell>
          <cell r="D128">
            <v>147</v>
          </cell>
        </row>
        <row r="129">
          <cell r="A129" t="str">
            <v>44HL</v>
          </cell>
          <cell r="B129">
            <v>44</v>
          </cell>
          <cell r="C129" t="str">
            <v>HL</v>
          </cell>
          <cell r="D129">
            <v>64</v>
          </cell>
        </row>
        <row r="130">
          <cell r="A130" t="str">
            <v>44HY</v>
          </cell>
          <cell r="B130">
            <v>44</v>
          </cell>
          <cell r="C130" t="str">
            <v>HY</v>
          </cell>
          <cell r="D130">
            <v>44</v>
          </cell>
        </row>
        <row r="131">
          <cell r="A131" t="str">
            <v>44JC</v>
          </cell>
          <cell r="B131">
            <v>44</v>
          </cell>
          <cell r="C131" t="str">
            <v>JC</v>
          </cell>
          <cell r="D131">
            <v>42</v>
          </cell>
        </row>
        <row r="132">
          <cell r="A132" t="str">
            <v>44JD</v>
          </cell>
          <cell r="B132">
            <v>44</v>
          </cell>
          <cell r="C132" t="str">
            <v>JD</v>
          </cell>
          <cell r="D132">
            <v>111</v>
          </cell>
        </row>
        <row r="133">
          <cell r="A133" t="str">
            <v>44MV</v>
          </cell>
          <cell r="B133">
            <v>44</v>
          </cell>
          <cell r="C133" t="str">
            <v>MV</v>
          </cell>
          <cell r="D133">
            <v>881</v>
          </cell>
        </row>
        <row r="134">
          <cell r="A134" t="str">
            <v>44PL</v>
          </cell>
          <cell r="B134">
            <v>44</v>
          </cell>
          <cell r="C134" t="str">
            <v>PL</v>
          </cell>
          <cell r="D134">
            <v>135</v>
          </cell>
        </row>
        <row r="135">
          <cell r="A135" t="str">
            <v>44RC</v>
          </cell>
          <cell r="B135">
            <v>44</v>
          </cell>
          <cell r="C135" t="str">
            <v>RC</v>
          </cell>
          <cell r="D135">
            <v>139</v>
          </cell>
        </row>
        <row r="136">
          <cell r="A136" t="str">
            <v>44RP</v>
          </cell>
          <cell r="B136">
            <v>44</v>
          </cell>
          <cell r="C136" t="str">
            <v>RP</v>
          </cell>
          <cell r="D136">
            <v>127</v>
          </cell>
        </row>
        <row r="137">
          <cell r="A137" t="str">
            <v>44RV</v>
          </cell>
          <cell r="B137">
            <v>44</v>
          </cell>
          <cell r="C137" t="str">
            <v>RV</v>
          </cell>
          <cell r="D137">
            <v>27</v>
          </cell>
        </row>
        <row r="138">
          <cell r="A138" t="str">
            <v>44SD</v>
          </cell>
          <cell r="B138">
            <v>44</v>
          </cell>
          <cell r="C138" t="str">
            <v>SD</v>
          </cell>
          <cell r="D138">
            <v>104</v>
          </cell>
        </row>
        <row r="139">
          <cell r="A139" t="str">
            <v>44TJ</v>
          </cell>
          <cell r="B139">
            <v>44</v>
          </cell>
          <cell r="C139" t="str">
            <v>TJ</v>
          </cell>
          <cell r="D139">
            <v>19</v>
          </cell>
        </row>
        <row r="140">
          <cell r="A140" t="str">
            <v>44WJ</v>
          </cell>
          <cell r="B140">
            <v>44</v>
          </cell>
          <cell r="C140" t="str">
            <v>WJ</v>
          </cell>
          <cell r="D140">
            <v>242</v>
          </cell>
        </row>
        <row r="141">
          <cell r="A141" t="str">
            <v>51</v>
          </cell>
          <cell r="B141">
            <v>51</v>
          </cell>
          <cell r="D141">
            <v>1</v>
          </cell>
        </row>
        <row r="142">
          <cell r="A142" t="str">
            <v>51DN</v>
          </cell>
          <cell r="B142">
            <v>51</v>
          </cell>
          <cell r="C142" t="str">
            <v>DN</v>
          </cell>
          <cell r="D142">
            <v>379</v>
          </cell>
        </row>
        <row r="143">
          <cell r="A143" t="str">
            <v>51HC</v>
          </cell>
          <cell r="B143">
            <v>51</v>
          </cell>
          <cell r="C143" t="str">
            <v>HC</v>
          </cell>
          <cell r="D143">
            <v>32</v>
          </cell>
        </row>
        <row r="144">
          <cell r="A144" t="str">
            <v>51HD</v>
          </cell>
          <cell r="B144">
            <v>51</v>
          </cell>
          <cell r="C144" t="str">
            <v>HD</v>
          </cell>
          <cell r="D144">
            <v>200</v>
          </cell>
        </row>
        <row r="145">
          <cell r="A145" t="str">
            <v>51HL</v>
          </cell>
          <cell r="B145">
            <v>51</v>
          </cell>
          <cell r="C145" t="str">
            <v>HL</v>
          </cell>
          <cell r="D145">
            <v>49</v>
          </cell>
        </row>
        <row r="146">
          <cell r="A146" t="str">
            <v>51HY</v>
          </cell>
          <cell r="B146">
            <v>51</v>
          </cell>
          <cell r="C146" t="str">
            <v>HY</v>
          </cell>
          <cell r="D146">
            <v>54</v>
          </cell>
        </row>
        <row r="147">
          <cell r="A147" t="str">
            <v>51JC</v>
          </cell>
          <cell r="B147">
            <v>51</v>
          </cell>
          <cell r="C147" t="str">
            <v>JC</v>
          </cell>
          <cell r="D147">
            <v>53</v>
          </cell>
        </row>
        <row r="148">
          <cell r="A148" t="str">
            <v>51JD</v>
          </cell>
          <cell r="B148">
            <v>51</v>
          </cell>
          <cell r="C148" t="str">
            <v>JD</v>
          </cell>
          <cell r="D148">
            <v>139</v>
          </cell>
        </row>
        <row r="149">
          <cell r="A149" t="str">
            <v>51MV</v>
          </cell>
          <cell r="B149">
            <v>51</v>
          </cell>
          <cell r="C149" t="str">
            <v>MV</v>
          </cell>
          <cell r="D149">
            <v>1447</v>
          </cell>
        </row>
        <row r="150">
          <cell r="A150" t="str">
            <v>51PT</v>
          </cell>
          <cell r="B150">
            <v>51</v>
          </cell>
          <cell r="C150" t="str">
            <v>PT</v>
          </cell>
          <cell r="D150">
            <v>1</v>
          </cell>
        </row>
        <row r="151">
          <cell r="A151" t="str">
            <v>51RC</v>
          </cell>
          <cell r="B151">
            <v>51</v>
          </cell>
          <cell r="C151" t="str">
            <v>RC</v>
          </cell>
          <cell r="D151">
            <v>235</v>
          </cell>
        </row>
        <row r="152">
          <cell r="A152" t="str">
            <v>51RP</v>
          </cell>
          <cell r="B152">
            <v>51</v>
          </cell>
          <cell r="C152" t="str">
            <v>RP</v>
          </cell>
          <cell r="D152">
            <v>98</v>
          </cell>
        </row>
        <row r="153">
          <cell r="A153" t="str">
            <v>51RV</v>
          </cell>
          <cell r="B153">
            <v>51</v>
          </cell>
          <cell r="C153" t="str">
            <v>RV</v>
          </cell>
          <cell r="D153">
            <v>26</v>
          </cell>
        </row>
        <row r="154">
          <cell r="A154" t="str">
            <v>51SD</v>
          </cell>
          <cell r="B154">
            <v>51</v>
          </cell>
          <cell r="C154" t="str">
            <v>SD</v>
          </cell>
          <cell r="D154">
            <v>133</v>
          </cell>
        </row>
        <row r="155">
          <cell r="A155" t="str">
            <v>51WJ</v>
          </cell>
          <cell r="B155">
            <v>51</v>
          </cell>
          <cell r="C155" t="str">
            <v>WJ</v>
          </cell>
          <cell r="D155">
            <v>522</v>
          </cell>
        </row>
        <row r="156">
          <cell r="A156" t="str">
            <v>52</v>
          </cell>
          <cell r="B156">
            <v>52</v>
          </cell>
          <cell r="D156">
            <v>3</v>
          </cell>
        </row>
        <row r="157">
          <cell r="A157" t="str">
            <v>52DK</v>
          </cell>
          <cell r="B157">
            <v>52</v>
          </cell>
          <cell r="C157" t="str">
            <v>DK</v>
          </cell>
          <cell r="D157">
            <v>17</v>
          </cell>
        </row>
        <row r="158">
          <cell r="A158" t="str">
            <v>52DN</v>
          </cell>
          <cell r="B158">
            <v>52</v>
          </cell>
          <cell r="C158" t="str">
            <v>DN</v>
          </cell>
          <cell r="D158">
            <v>166</v>
          </cell>
        </row>
        <row r="159">
          <cell r="A159" t="str">
            <v>52DQ</v>
          </cell>
          <cell r="B159">
            <v>52</v>
          </cell>
          <cell r="C159" t="str">
            <v>DQ</v>
          </cell>
          <cell r="D159">
            <v>18</v>
          </cell>
        </row>
        <row r="160">
          <cell r="A160" t="str">
            <v>52HC</v>
          </cell>
          <cell r="B160">
            <v>52</v>
          </cell>
          <cell r="C160" t="str">
            <v>HC</v>
          </cell>
          <cell r="D160">
            <v>26</v>
          </cell>
        </row>
        <row r="161">
          <cell r="A161" t="str">
            <v>52HD</v>
          </cell>
          <cell r="B161">
            <v>52</v>
          </cell>
          <cell r="C161" t="str">
            <v>HD</v>
          </cell>
          <cell r="D161">
            <v>75</v>
          </cell>
        </row>
        <row r="162">
          <cell r="A162" t="str">
            <v>52HL</v>
          </cell>
          <cell r="B162">
            <v>52</v>
          </cell>
          <cell r="C162" t="str">
            <v>HL</v>
          </cell>
          <cell r="D162">
            <v>35</v>
          </cell>
        </row>
        <row r="163">
          <cell r="A163" t="str">
            <v>52HY</v>
          </cell>
          <cell r="B163">
            <v>52</v>
          </cell>
          <cell r="C163" t="str">
            <v>HY</v>
          </cell>
          <cell r="D163">
            <v>39</v>
          </cell>
        </row>
        <row r="164">
          <cell r="A164" t="str">
            <v>52JC</v>
          </cell>
          <cell r="B164">
            <v>52</v>
          </cell>
          <cell r="C164" t="str">
            <v>JC</v>
          </cell>
          <cell r="D164">
            <v>30</v>
          </cell>
        </row>
        <row r="165">
          <cell r="A165" t="str">
            <v>52JD</v>
          </cell>
          <cell r="B165">
            <v>52</v>
          </cell>
          <cell r="C165" t="str">
            <v>JD</v>
          </cell>
          <cell r="D165">
            <v>173</v>
          </cell>
        </row>
        <row r="166">
          <cell r="A166" t="str">
            <v>52MV</v>
          </cell>
          <cell r="B166">
            <v>52</v>
          </cell>
          <cell r="C166" t="str">
            <v>MV</v>
          </cell>
          <cell r="D166">
            <v>915</v>
          </cell>
        </row>
        <row r="167">
          <cell r="A167" t="str">
            <v>52PL</v>
          </cell>
          <cell r="B167">
            <v>52</v>
          </cell>
          <cell r="C167" t="str">
            <v>PL</v>
          </cell>
          <cell r="D167">
            <v>60</v>
          </cell>
        </row>
        <row r="168">
          <cell r="A168" t="str">
            <v>52PT</v>
          </cell>
          <cell r="B168">
            <v>52</v>
          </cell>
          <cell r="C168" t="str">
            <v>PT</v>
          </cell>
          <cell r="D168">
            <v>17</v>
          </cell>
        </row>
        <row r="169">
          <cell r="A169" t="str">
            <v>52RC</v>
          </cell>
          <cell r="B169">
            <v>52</v>
          </cell>
          <cell r="C169" t="str">
            <v>RC</v>
          </cell>
          <cell r="D169">
            <v>337</v>
          </cell>
        </row>
        <row r="170">
          <cell r="A170" t="str">
            <v>52RP</v>
          </cell>
          <cell r="B170">
            <v>52</v>
          </cell>
          <cell r="C170" t="str">
            <v>RP</v>
          </cell>
          <cell r="D170">
            <v>208</v>
          </cell>
        </row>
        <row r="171">
          <cell r="A171" t="str">
            <v>52RV</v>
          </cell>
          <cell r="B171">
            <v>52</v>
          </cell>
          <cell r="C171" t="str">
            <v>RV</v>
          </cell>
          <cell r="D171">
            <v>13</v>
          </cell>
        </row>
        <row r="172">
          <cell r="A172" t="str">
            <v>52SD</v>
          </cell>
          <cell r="B172">
            <v>52</v>
          </cell>
          <cell r="C172" t="str">
            <v>SD</v>
          </cell>
          <cell r="D172">
            <v>161</v>
          </cell>
        </row>
        <row r="173">
          <cell r="A173" t="str">
            <v>52TJ</v>
          </cell>
          <cell r="B173">
            <v>52</v>
          </cell>
          <cell r="C173" t="str">
            <v>TJ</v>
          </cell>
          <cell r="D173">
            <v>22</v>
          </cell>
        </row>
        <row r="174">
          <cell r="A174" t="str">
            <v>52WJ</v>
          </cell>
          <cell r="B174">
            <v>52</v>
          </cell>
          <cell r="C174" t="str">
            <v>WJ</v>
          </cell>
          <cell r="D174">
            <v>189</v>
          </cell>
        </row>
        <row r="175">
          <cell r="A175" t="str">
            <v>53</v>
          </cell>
          <cell r="B175">
            <v>53</v>
          </cell>
          <cell r="D175">
            <v>1</v>
          </cell>
        </row>
        <row r="176">
          <cell r="A176" t="str">
            <v>53DK</v>
          </cell>
          <cell r="B176">
            <v>53</v>
          </cell>
          <cell r="C176" t="str">
            <v>DK</v>
          </cell>
          <cell r="D176">
            <v>14</v>
          </cell>
        </row>
        <row r="177">
          <cell r="A177" t="str">
            <v>53DN</v>
          </cell>
          <cell r="B177">
            <v>53</v>
          </cell>
          <cell r="C177" t="str">
            <v>DN</v>
          </cell>
          <cell r="D177">
            <v>160</v>
          </cell>
        </row>
        <row r="178">
          <cell r="A178" t="str">
            <v>53HC</v>
          </cell>
          <cell r="B178">
            <v>53</v>
          </cell>
          <cell r="C178" t="str">
            <v>HC</v>
          </cell>
          <cell r="D178">
            <v>23</v>
          </cell>
        </row>
        <row r="179">
          <cell r="A179" t="str">
            <v>53HD</v>
          </cell>
          <cell r="B179">
            <v>53</v>
          </cell>
          <cell r="C179" t="str">
            <v>HD</v>
          </cell>
          <cell r="D179">
            <v>60</v>
          </cell>
        </row>
        <row r="180">
          <cell r="A180" t="str">
            <v>53HL</v>
          </cell>
          <cell r="B180">
            <v>53</v>
          </cell>
          <cell r="C180" t="str">
            <v>HL</v>
          </cell>
          <cell r="D180">
            <v>19</v>
          </cell>
        </row>
        <row r="181">
          <cell r="A181" t="str">
            <v>53HY</v>
          </cell>
          <cell r="B181">
            <v>53</v>
          </cell>
          <cell r="C181" t="str">
            <v>HY</v>
          </cell>
          <cell r="D181">
            <v>33</v>
          </cell>
        </row>
        <row r="182">
          <cell r="A182" t="str">
            <v>53JC</v>
          </cell>
          <cell r="B182">
            <v>53</v>
          </cell>
          <cell r="C182" t="str">
            <v>JC</v>
          </cell>
          <cell r="D182">
            <v>27</v>
          </cell>
        </row>
        <row r="183">
          <cell r="A183" t="str">
            <v>53JD</v>
          </cell>
          <cell r="B183">
            <v>53</v>
          </cell>
          <cell r="C183" t="str">
            <v>JD</v>
          </cell>
          <cell r="D183">
            <v>180</v>
          </cell>
        </row>
        <row r="184">
          <cell r="A184" t="str">
            <v>53MV</v>
          </cell>
          <cell r="B184">
            <v>53</v>
          </cell>
          <cell r="C184" t="str">
            <v>MV</v>
          </cell>
          <cell r="D184">
            <v>947</v>
          </cell>
        </row>
        <row r="185">
          <cell r="A185" t="str">
            <v>53PL</v>
          </cell>
          <cell r="B185">
            <v>53</v>
          </cell>
          <cell r="C185" t="str">
            <v>PL</v>
          </cell>
          <cell r="D185">
            <v>45</v>
          </cell>
        </row>
        <row r="186">
          <cell r="A186" t="str">
            <v>53RC</v>
          </cell>
          <cell r="B186">
            <v>53</v>
          </cell>
          <cell r="C186" t="str">
            <v>RC</v>
          </cell>
          <cell r="D186">
            <v>327</v>
          </cell>
        </row>
        <row r="187">
          <cell r="A187" t="str">
            <v>53RP</v>
          </cell>
          <cell r="B187">
            <v>53</v>
          </cell>
          <cell r="C187" t="str">
            <v>RP</v>
          </cell>
          <cell r="D187">
            <v>75</v>
          </cell>
        </row>
        <row r="188">
          <cell r="A188" t="str">
            <v>53SD</v>
          </cell>
          <cell r="B188">
            <v>53</v>
          </cell>
          <cell r="C188" t="str">
            <v>SD</v>
          </cell>
          <cell r="D188">
            <v>176</v>
          </cell>
        </row>
        <row r="189">
          <cell r="A189" t="str">
            <v>53TJ</v>
          </cell>
          <cell r="B189">
            <v>53</v>
          </cell>
          <cell r="C189" t="str">
            <v>TJ</v>
          </cell>
          <cell r="D189">
            <v>20</v>
          </cell>
        </row>
        <row r="190">
          <cell r="A190" t="str">
            <v>53WJ</v>
          </cell>
          <cell r="B190">
            <v>53</v>
          </cell>
          <cell r="C190" t="str">
            <v>WJ</v>
          </cell>
          <cell r="D190">
            <v>206</v>
          </cell>
        </row>
        <row r="191">
          <cell r="A191" t="str">
            <v>54</v>
          </cell>
          <cell r="B191">
            <v>54</v>
          </cell>
          <cell r="D191">
            <v>1</v>
          </cell>
        </row>
        <row r="192">
          <cell r="A192" t="str">
            <v>54DK</v>
          </cell>
          <cell r="B192">
            <v>54</v>
          </cell>
          <cell r="C192" t="str">
            <v>DK</v>
          </cell>
          <cell r="D192">
            <v>52</v>
          </cell>
        </row>
        <row r="193">
          <cell r="A193" t="str">
            <v>54DN</v>
          </cell>
          <cell r="B193">
            <v>54</v>
          </cell>
          <cell r="C193" t="str">
            <v>DN</v>
          </cell>
          <cell r="D193">
            <v>113</v>
          </cell>
        </row>
        <row r="194">
          <cell r="A194" t="str">
            <v>54DQ</v>
          </cell>
          <cell r="B194">
            <v>54</v>
          </cell>
          <cell r="C194" t="str">
            <v>DQ</v>
          </cell>
          <cell r="D194">
            <v>33</v>
          </cell>
        </row>
        <row r="195">
          <cell r="A195" t="str">
            <v>54HC</v>
          </cell>
          <cell r="B195">
            <v>54</v>
          </cell>
          <cell r="C195" t="str">
            <v>HC</v>
          </cell>
          <cell r="D195">
            <v>21</v>
          </cell>
        </row>
        <row r="196">
          <cell r="A196" t="str">
            <v>54HD</v>
          </cell>
          <cell r="B196">
            <v>54</v>
          </cell>
          <cell r="C196" t="str">
            <v>HD</v>
          </cell>
          <cell r="D196">
            <v>77</v>
          </cell>
        </row>
        <row r="197">
          <cell r="A197" t="str">
            <v>54HL</v>
          </cell>
          <cell r="B197">
            <v>54</v>
          </cell>
          <cell r="C197" t="str">
            <v>HL</v>
          </cell>
          <cell r="D197">
            <v>39</v>
          </cell>
        </row>
        <row r="198">
          <cell r="A198" t="str">
            <v>54HY</v>
          </cell>
          <cell r="B198">
            <v>54</v>
          </cell>
          <cell r="C198" t="str">
            <v>HY</v>
          </cell>
          <cell r="D198">
            <v>37</v>
          </cell>
        </row>
        <row r="199">
          <cell r="A199" t="str">
            <v>54JC</v>
          </cell>
          <cell r="B199">
            <v>54</v>
          </cell>
          <cell r="C199" t="str">
            <v>JC</v>
          </cell>
          <cell r="D199">
            <v>36</v>
          </cell>
        </row>
        <row r="200">
          <cell r="A200" t="str">
            <v>54JD</v>
          </cell>
          <cell r="B200">
            <v>54</v>
          </cell>
          <cell r="C200" t="str">
            <v>JD</v>
          </cell>
          <cell r="D200">
            <v>141</v>
          </cell>
        </row>
        <row r="201">
          <cell r="A201" t="str">
            <v>54MV</v>
          </cell>
          <cell r="B201">
            <v>54</v>
          </cell>
          <cell r="C201" t="str">
            <v>MV</v>
          </cell>
          <cell r="D201">
            <v>550</v>
          </cell>
        </row>
        <row r="202">
          <cell r="A202" t="str">
            <v>54PL</v>
          </cell>
          <cell r="B202">
            <v>54</v>
          </cell>
          <cell r="C202" t="str">
            <v>PL</v>
          </cell>
          <cell r="D202">
            <v>81</v>
          </cell>
        </row>
        <row r="203">
          <cell r="A203" t="str">
            <v>54RC</v>
          </cell>
          <cell r="B203">
            <v>54</v>
          </cell>
          <cell r="C203" t="str">
            <v>RC</v>
          </cell>
          <cell r="D203">
            <v>198</v>
          </cell>
        </row>
        <row r="204">
          <cell r="A204" t="str">
            <v>54RP</v>
          </cell>
          <cell r="B204">
            <v>54</v>
          </cell>
          <cell r="C204" t="str">
            <v>RP</v>
          </cell>
          <cell r="D204">
            <v>103</v>
          </cell>
        </row>
        <row r="205">
          <cell r="A205" t="str">
            <v>54RV</v>
          </cell>
          <cell r="B205">
            <v>54</v>
          </cell>
          <cell r="C205" t="str">
            <v>RV</v>
          </cell>
          <cell r="D205">
            <v>20</v>
          </cell>
        </row>
        <row r="206">
          <cell r="A206" t="str">
            <v>54SD</v>
          </cell>
          <cell r="B206">
            <v>54</v>
          </cell>
          <cell r="C206" t="str">
            <v>SD</v>
          </cell>
          <cell r="D206">
            <v>137</v>
          </cell>
        </row>
        <row r="207">
          <cell r="A207" t="str">
            <v>54TJ</v>
          </cell>
          <cell r="B207">
            <v>54</v>
          </cell>
          <cell r="C207" t="str">
            <v>TJ</v>
          </cell>
          <cell r="D207">
            <v>25</v>
          </cell>
        </row>
        <row r="208">
          <cell r="A208" t="str">
            <v>54WJ</v>
          </cell>
          <cell r="B208">
            <v>54</v>
          </cell>
          <cell r="C208" t="str">
            <v>WJ</v>
          </cell>
          <cell r="D208">
            <v>144</v>
          </cell>
        </row>
        <row r="209">
          <cell r="A209" t="str">
            <v>55</v>
          </cell>
          <cell r="B209">
            <v>55</v>
          </cell>
          <cell r="D209">
            <v>1</v>
          </cell>
        </row>
        <row r="210">
          <cell r="A210" t="str">
            <v>55DK</v>
          </cell>
          <cell r="B210">
            <v>55</v>
          </cell>
          <cell r="C210" t="str">
            <v>DK</v>
          </cell>
          <cell r="D210">
            <v>12</v>
          </cell>
        </row>
        <row r="211">
          <cell r="A211" t="str">
            <v>55DN</v>
          </cell>
          <cell r="B211">
            <v>55</v>
          </cell>
          <cell r="C211" t="str">
            <v>DN</v>
          </cell>
          <cell r="D211">
            <v>120</v>
          </cell>
        </row>
        <row r="212">
          <cell r="A212" t="str">
            <v>55DQ</v>
          </cell>
          <cell r="B212">
            <v>55</v>
          </cell>
          <cell r="C212" t="str">
            <v>DQ</v>
          </cell>
          <cell r="D212">
            <v>11</v>
          </cell>
        </row>
        <row r="213">
          <cell r="A213" t="str">
            <v>55HC</v>
          </cell>
          <cell r="B213">
            <v>55</v>
          </cell>
          <cell r="C213" t="str">
            <v>HC</v>
          </cell>
          <cell r="D213">
            <v>9</v>
          </cell>
        </row>
        <row r="214">
          <cell r="A214" t="str">
            <v>55HD</v>
          </cell>
          <cell r="B214">
            <v>55</v>
          </cell>
          <cell r="C214" t="str">
            <v>HD</v>
          </cell>
          <cell r="D214">
            <v>75</v>
          </cell>
        </row>
        <row r="215">
          <cell r="A215" t="str">
            <v>55HL</v>
          </cell>
          <cell r="B215">
            <v>55</v>
          </cell>
          <cell r="C215" t="str">
            <v>HL</v>
          </cell>
          <cell r="D215">
            <v>25</v>
          </cell>
        </row>
        <row r="216">
          <cell r="A216" t="str">
            <v>55HY</v>
          </cell>
          <cell r="B216">
            <v>55</v>
          </cell>
          <cell r="C216" t="str">
            <v>HY</v>
          </cell>
          <cell r="D216">
            <v>28</v>
          </cell>
        </row>
        <row r="217">
          <cell r="A217" t="str">
            <v>55JC</v>
          </cell>
          <cell r="B217">
            <v>55</v>
          </cell>
          <cell r="C217" t="str">
            <v>JC</v>
          </cell>
          <cell r="D217">
            <v>33</v>
          </cell>
        </row>
        <row r="218">
          <cell r="A218" t="str">
            <v>55JD</v>
          </cell>
          <cell r="B218">
            <v>55</v>
          </cell>
          <cell r="C218" t="str">
            <v>JD</v>
          </cell>
          <cell r="D218">
            <v>103</v>
          </cell>
        </row>
        <row r="219">
          <cell r="A219" t="str">
            <v>55MV</v>
          </cell>
          <cell r="B219">
            <v>55</v>
          </cell>
          <cell r="C219" t="str">
            <v>MV</v>
          </cell>
          <cell r="D219">
            <v>863</v>
          </cell>
        </row>
        <row r="220">
          <cell r="A220" t="str">
            <v>55PL</v>
          </cell>
          <cell r="B220">
            <v>55</v>
          </cell>
          <cell r="C220" t="str">
            <v>PL</v>
          </cell>
          <cell r="D220">
            <v>65</v>
          </cell>
        </row>
        <row r="221">
          <cell r="A221" t="str">
            <v>55RC</v>
          </cell>
          <cell r="B221">
            <v>55</v>
          </cell>
          <cell r="C221" t="str">
            <v>RC</v>
          </cell>
          <cell r="D221">
            <v>239</v>
          </cell>
        </row>
        <row r="222">
          <cell r="A222" t="str">
            <v>55RP</v>
          </cell>
          <cell r="B222">
            <v>55</v>
          </cell>
          <cell r="C222" t="str">
            <v>RP</v>
          </cell>
          <cell r="D222">
            <v>97</v>
          </cell>
        </row>
        <row r="223">
          <cell r="A223" t="str">
            <v>55RV</v>
          </cell>
          <cell r="B223">
            <v>55</v>
          </cell>
          <cell r="C223" t="str">
            <v>RV</v>
          </cell>
          <cell r="D223">
            <v>9</v>
          </cell>
        </row>
        <row r="224">
          <cell r="A224" t="str">
            <v>55SD</v>
          </cell>
          <cell r="B224">
            <v>55</v>
          </cell>
          <cell r="C224" t="str">
            <v>SD</v>
          </cell>
          <cell r="D224">
            <v>96</v>
          </cell>
        </row>
        <row r="225">
          <cell r="A225" t="str">
            <v>55TJ</v>
          </cell>
          <cell r="B225">
            <v>55</v>
          </cell>
          <cell r="C225" t="str">
            <v>TJ</v>
          </cell>
          <cell r="D225">
            <v>17</v>
          </cell>
        </row>
        <row r="226">
          <cell r="A226" t="str">
            <v>55WJ</v>
          </cell>
          <cell r="B226">
            <v>55</v>
          </cell>
          <cell r="C226" t="str">
            <v>WJ</v>
          </cell>
          <cell r="D226">
            <v>189</v>
          </cell>
        </row>
        <row r="227">
          <cell r="A227" t="str">
            <v>61DN</v>
          </cell>
          <cell r="B227">
            <v>61</v>
          </cell>
          <cell r="C227" t="str">
            <v>DN</v>
          </cell>
          <cell r="D227">
            <v>219</v>
          </cell>
        </row>
        <row r="228">
          <cell r="A228" t="str">
            <v>61HC</v>
          </cell>
          <cell r="B228">
            <v>61</v>
          </cell>
          <cell r="C228" t="str">
            <v>HC</v>
          </cell>
          <cell r="D228">
            <v>25</v>
          </cell>
        </row>
        <row r="229">
          <cell r="A229" t="str">
            <v>61HD</v>
          </cell>
          <cell r="B229">
            <v>61</v>
          </cell>
          <cell r="C229" t="str">
            <v>HD</v>
          </cell>
          <cell r="D229">
            <v>65</v>
          </cell>
        </row>
        <row r="230">
          <cell r="A230" t="str">
            <v>61HL</v>
          </cell>
          <cell r="B230">
            <v>61</v>
          </cell>
          <cell r="C230" t="str">
            <v>HL</v>
          </cell>
          <cell r="D230">
            <v>23</v>
          </cell>
        </row>
        <row r="231">
          <cell r="A231" t="str">
            <v>61HY</v>
          </cell>
          <cell r="B231">
            <v>61</v>
          </cell>
          <cell r="C231" t="str">
            <v>HY</v>
          </cell>
          <cell r="D231">
            <v>45</v>
          </cell>
        </row>
        <row r="232">
          <cell r="A232" t="str">
            <v>61JC</v>
          </cell>
          <cell r="B232">
            <v>61</v>
          </cell>
          <cell r="C232" t="str">
            <v>JC</v>
          </cell>
          <cell r="D232">
            <v>37</v>
          </cell>
        </row>
        <row r="233">
          <cell r="A233" t="str">
            <v>61JD</v>
          </cell>
          <cell r="B233">
            <v>61</v>
          </cell>
          <cell r="C233" t="str">
            <v>JD</v>
          </cell>
          <cell r="D233">
            <v>132</v>
          </cell>
        </row>
        <row r="234">
          <cell r="A234" t="str">
            <v>61MV</v>
          </cell>
          <cell r="B234">
            <v>61</v>
          </cell>
          <cell r="C234" t="str">
            <v>MV</v>
          </cell>
          <cell r="D234">
            <v>805</v>
          </cell>
        </row>
        <row r="235">
          <cell r="A235" t="str">
            <v>61RC</v>
          </cell>
          <cell r="B235">
            <v>61</v>
          </cell>
          <cell r="C235" t="str">
            <v>RC</v>
          </cell>
          <cell r="D235">
            <v>316</v>
          </cell>
        </row>
        <row r="236">
          <cell r="A236" t="str">
            <v>61RP</v>
          </cell>
          <cell r="B236">
            <v>61</v>
          </cell>
          <cell r="C236" t="str">
            <v>RP</v>
          </cell>
          <cell r="D236">
            <v>85</v>
          </cell>
        </row>
        <row r="237">
          <cell r="A237" t="str">
            <v>61RV</v>
          </cell>
          <cell r="B237">
            <v>61</v>
          </cell>
          <cell r="C237" t="str">
            <v>RV</v>
          </cell>
          <cell r="D237">
            <v>21</v>
          </cell>
        </row>
        <row r="238">
          <cell r="A238" t="str">
            <v>61SD</v>
          </cell>
          <cell r="B238">
            <v>61</v>
          </cell>
          <cell r="C238" t="str">
            <v>SD</v>
          </cell>
          <cell r="D238">
            <v>58</v>
          </cell>
        </row>
        <row r="239">
          <cell r="A239" t="str">
            <v>61WJ</v>
          </cell>
          <cell r="B239">
            <v>61</v>
          </cell>
          <cell r="C239" t="str">
            <v>WJ</v>
          </cell>
          <cell r="D239">
            <v>335</v>
          </cell>
        </row>
        <row r="240">
          <cell r="A240" t="str">
            <v>62DN</v>
          </cell>
          <cell r="B240">
            <v>62</v>
          </cell>
          <cell r="C240" t="str">
            <v>DN</v>
          </cell>
          <cell r="D240">
            <v>26</v>
          </cell>
        </row>
        <row r="241">
          <cell r="A241" t="str">
            <v>62JD</v>
          </cell>
          <cell r="B241">
            <v>62</v>
          </cell>
          <cell r="C241" t="str">
            <v>JD</v>
          </cell>
          <cell r="D241">
            <v>56</v>
          </cell>
        </row>
        <row r="242">
          <cell r="A242" t="str">
            <v>62RC</v>
          </cell>
          <cell r="B242">
            <v>62</v>
          </cell>
          <cell r="C242" t="str">
            <v>RC</v>
          </cell>
          <cell r="D242">
            <v>428</v>
          </cell>
        </row>
        <row r="243">
          <cell r="A243" t="str">
            <v>62RP</v>
          </cell>
          <cell r="B243">
            <v>62</v>
          </cell>
          <cell r="C243" t="str">
            <v>RP</v>
          </cell>
          <cell r="D243">
            <v>63</v>
          </cell>
        </row>
        <row r="244">
          <cell r="A244" t="str">
            <v>62SD</v>
          </cell>
          <cell r="B244">
            <v>62</v>
          </cell>
          <cell r="C244" t="str">
            <v>SD</v>
          </cell>
          <cell r="D244">
            <v>79</v>
          </cell>
        </row>
        <row r="245">
          <cell r="A245" t="str">
            <v>63</v>
          </cell>
          <cell r="B245">
            <v>63</v>
          </cell>
          <cell r="D245">
            <v>4</v>
          </cell>
        </row>
        <row r="246">
          <cell r="A246" t="str">
            <v>63DK</v>
          </cell>
          <cell r="B246">
            <v>63</v>
          </cell>
          <cell r="C246" t="str">
            <v>DK</v>
          </cell>
          <cell r="D246">
            <v>18</v>
          </cell>
        </row>
        <row r="247">
          <cell r="A247" t="str">
            <v>63DN</v>
          </cell>
          <cell r="B247">
            <v>63</v>
          </cell>
          <cell r="C247" t="str">
            <v>DN</v>
          </cell>
          <cell r="D247">
            <v>191</v>
          </cell>
        </row>
        <row r="248">
          <cell r="A248" t="str">
            <v>63DQ</v>
          </cell>
          <cell r="B248">
            <v>63</v>
          </cell>
          <cell r="C248" t="str">
            <v>DQ</v>
          </cell>
          <cell r="D248">
            <v>58</v>
          </cell>
        </row>
        <row r="249">
          <cell r="A249" t="str">
            <v>63HC</v>
          </cell>
          <cell r="B249">
            <v>63</v>
          </cell>
          <cell r="C249" t="str">
            <v>HC</v>
          </cell>
          <cell r="D249">
            <v>8</v>
          </cell>
        </row>
        <row r="250">
          <cell r="A250" t="str">
            <v>63HD</v>
          </cell>
          <cell r="B250">
            <v>63</v>
          </cell>
          <cell r="C250" t="str">
            <v>HD</v>
          </cell>
          <cell r="D250">
            <v>51</v>
          </cell>
        </row>
        <row r="251">
          <cell r="A251" t="str">
            <v>63HL</v>
          </cell>
          <cell r="B251">
            <v>63</v>
          </cell>
          <cell r="C251" t="str">
            <v>HL</v>
          </cell>
          <cell r="D251">
            <v>23</v>
          </cell>
        </row>
        <row r="252">
          <cell r="A252" t="str">
            <v>63HY</v>
          </cell>
          <cell r="B252">
            <v>63</v>
          </cell>
          <cell r="C252" t="str">
            <v>HY</v>
          </cell>
          <cell r="D252">
            <v>29</v>
          </cell>
        </row>
        <row r="253">
          <cell r="A253" t="str">
            <v>63JC</v>
          </cell>
          <cell r="B253">
            <v>63</v>
          </cell>
          <cell r="C253" t="str">
            <v>JC</v>
          </cell>
          <cell r="D253">
            <v>14</v>
          </cell>
        </row>
        <row r="254">
          <cell r="A254" t="str">
            <v>63JD</v>
          </cell>
          <cell r="B254">
            <v>63</v>
          </cell>
          <cell r="C254" t="str">
            <v>JD</v>
          </cell>
          <cell r="D254">
            <v>82</v>
          </cell>
        </row>
        <row r="255">
          <cell r="A255" t="str">
            <v>63MV</v>
          </cell>
          <cell r="B255">
            <v>63</v>
          </cell>
          <cell r="C255" t="str">
            <v>MV</v>
          </cell>
          <cell r="D255">
            <v>580</v>
          </cell>
        </row>
        <row r="256">
          <cell r="A256" t="str">
            <v>63PL</v>
          </cell>
          <cell r="B256">
            <v>63</v>
          </cell>
          <cell r="C256" t="str">
            <v>PL</v>
          </cell>
          <cell r="D256">
            <v>83</v>
          </cell>
        </row>
        <row r="257">
          <cell r="A257" t="str">
            <v>63PT</v>
          </cell>
          <cell r="B257">
            <v>63</v>
          </cell>
          <cell r="C257" t="str">
            <v>PT</v>
          </cell>
          <cell r="D257">
            <v>7</v>
          </cell>
        </row>
        <row r="258">
          <cell r="A258" t="str">
            <v>63RC</v>
          </cell>
          <cell r="B258">
            <v>63</v>
          </cell>
          <cell r="C258" t="str">
            <v>RC</v>
          </cell>
          <cell r="D258">
            <v>622</v>
          </cell>
        </row>
        <row r="259">
          <cell r="A259" t="str">
            <v>63RP</v>
          </cell>
          <cell r="B259">
            <v>63</v>
          </cell>
          <cell r="C259" t="str">
            <v>RP</v>
          </cell>
          <cell r="D259">
            <v>242</v>
          </cell>
        </row>
        <row r="260">
          <cell r="A260" t="str">
            <v>63RV</v>
          </cell>
          <cell r="B260">
            <v>63</v>
          </cell>
          <cell r="C260" t="str">
            <v>RV</v>
          </cell>
          <cell r="D260">
            <v>15</v>
          </cell>
        </row>
        <row r="261">
          <cell r="A261" t="str">
            <v>63SD</v>
          </cell>
          <cell r="B261">
            <v>63</v>
          </cell>
          <cell r="C261" t="str">
            <v>SD</v>
          </cell>
          <cell r="D261">
            <v>85</v>
          </cell>
        </row>
        <row r="262">
          <cell r="A262" t="str">
            <v>63TJ</v>
          </cell>
          <cell r="B262">
            <v>63</v>
          </cell>
          <cell r="C262" t="str">
            <v>TJ</v>
          </cell>
          <cell r="D262">
            <v>31</v>
          </cell>
        </row>
        <row r="263">
          <cell r="A263" t="str">
            <v>63WJ</v>
          </cell>
          <cell r="B263">
            <v>63</v>
          </cell>
          <cell r="C263" t="str">
            <v>WJ</v>
          </cell>
          <cell r="D263">
            <v>194</v>
          </cell>
        </row>
        <row r="264">
          <cell r="A264" t="str">
            <v>64</v>
          </cell>
          <cell r="B264">
            <v>64</v>
          </cell>
          <cell r="D264">
            <v>3</v>
          </cell>
        </row>
        <row r="265">
          <cell r="A265" t="str">
            <v>64DK</v>
          </cell>
          <cell r="B265">
            <v>64</v>
          </cell>
          <cell r="C265" t="str">
            <v>DK</v>
          </cell>
          <cell r="D265">
            <v>21</v>
          </cell>
        </row>
        <row r="266">
          <cell r="A266" t="str">
            <v>64DN</v>
          </cell>
          <cell r="B266">
            <v>64</v>
          </cell>
          <cell r="C266" t="str">
            <v>DN</v>
          </cell>
          <cell r="D266">
            <v>96</v>
          </cell>
        </row>
        <row r="267">
          <cell r="A267" t="str">
            <v>64HC</v>
          </cell>
          <cell r="B267">
            <v>64</v>
          </cell>
          <cell r="C267" t="str">
            <v>HC</v>
          </cell>
          <cell r="D267">
            <v>10</v>
          </cell>
        </row>
        <row r="268">
          <cell r="A268" t="str">
            <v>64HD</v>
          </cell>
          <cell r="B268">
            <v>64</v>
          </cell>
          <cell r="C268" t="str">
            <v>HD</v>
          </cell>
          <cell r="D268">
            <v>46</v>
          </cell>
        </row>
        <row r="269">
          <cell r="A269" t="str">
            <v>64HL</v>
          </cell>
          <cell r="B269">
            <v>64</v>
          </cell>
          <cell r="C269" t="str">
            <v>HL</v>
          </cell>
          <cell r="D269">
            <v>11</v>
          </cell>
        </row>
        <row r="270">
          <cell r="A270" t="str">
            <v>64HY</v>
          </cell>
          <cell r="B270">
            <v>64</v>
          </cell>
          <cell r="C270" t="str">
            <v>HY</v>
          </cell>
          <cell r="D270">
            <v>23</v>
          </cell>
        </row>
        <row r="271">
          <cell r="A271" t="str">
            <v>64JC</v>
          </cell>
          <cell r="B271">
            <v>64</v>
          </cell>
          <cell r="C271" t="str">
            <v>JC</v>
          </cell>
          <cell r="D271">
            <v>24</v>
          </cell>
        </row>
        <row r="272">
          <cell r="A272" t="str">
            <v>64JD</v>
          </cell>
          <cell r="B272">
            <v>64</v>
          </cell>
          <cell r="C272" t="str">
            <v>JD</v>
          </cell>
          <cell r="D272">
            <v>102</v>
          </cell>
        </row>
        <row r="273">
          <cell r="A273" t="str">
            <v>64MV</v>
          </cell>
          <cell r="B273">
            <v>64</v>
          </cell>
          <cell r="C273" t="str">
            <v>MV</v>
          </cell>
          <cell r="D273">
            <v>354</v>
          </cell>
        </row>
        <row r="274">
          <cell r="A274" t="str">
            <v>64PL</v>
          </cell>
          <cell r="B274">
            <v>64</v>
          </cell>
          <cell r="C274" t="str">
            <v>PL</v>
          </cell>
          <cell r="D274">
            <v>50</v>
          </cell>
        </row>
        <row r="275">
          <cell r="A275" t="str">
            <v>64PT</v>
          </cell>
          <cell r="B275">
            <v>64</v>
          </cell>
          <cell r="C275" t="str">
            <v>PT</v>
          </cell>
          <cell r="D275">
            <v>2</v>
          </cell>
        </row>
        <row r="276">
          <cell r="A276" t="str">
            <v>64RC</v>
          </cell>
          <cell r="B276">
            <v>64</v>
          </cell>
          <cell r="C276" t="str">
            <v>RC</v>
          </cell>
          <cell r="D276">
            <v>292</v>
          </cell>
        </row>
        <row r="277">
          <cell r="A277" t="str">
            <v>64RP</v>
          </cell>
          <cell r="B277">
            <v>64</v>
          </cell>
          <cell r="C277" t="str">
            <v>RP</v>
          </cell>
          <cell r="D277">
            <v>103</v>
          </cell>
        </row>
        <row r="278">
          <cell r="A278" t="str">
            <v>64RV</v>
          </cell>
          <cell r="B278">
            <v>64</v>
          </cell>
          <cell r="C278" t="str">
            <v>RV</v>
          </cell>
          <cell r="D278">
            <v>9</v>
          </cell>
        </row>
        <row r="279">
          <cell r="A279" t="str">
            <v>64SD</v>
          </cell>
          <cell r="B279">
            <v>64</v>
          </cell>
          <cell r="C279" t="str">
            <v>SD</v>
          </cell>
          <cell r="D279">
            <v>94</v>
          </cell>
        </row>
        <row r="280">
          <cell r="A280" t="str">
            <v>64TJ</v>
          </cell>
          <cell r="B280">
            <v>64</v>
          </cell>
          <cell r="C280" t="str">
            <v>TJ</v>
          </cell>
          <cell r="D280">
            <v>24</v>
          </cell>
        </row>
        <row r="281">
          <cell r="A281" t="str">
            <v>64WJ</v>
          </cell>
          <cell r="B281">
            <v>64</v>
          </cell>
          <cell r="C281" t="str">
            <v>WJ</v>
          </cell>
          <cell r="D281">
            <v>167</v>
          </cell>
        </row>
        <row r="282">
          <cell r="A282" t="str">
            <v>65DK</v>
          </cell>
          <cell r="B282">
            <v>65</v>
          </cell>
          <cell r="C282" t="str">
            <v>DK</v>
          </cell>
          <cell r="D282">
            <v>27</v>
          </cell>
        </row>
        <row r="283">
          <cell r="A283" t="str">
            <v>65DN</v>
          </cell>
          <cell r="B283">
            <v>65</v>
          </cell>
          <cell r="C283" t="str">
            <v>DN</v>
          </cell>
          <cell r="D283">
            <v>107</v>
          </cell>
        </row>
        <row r="284">
          <cell r="A284" t="str">
            <v>65DQ</v>
          </cell>
          <cell r="B284">
            <v>65</v>
          </cell>
          <cell r="C284" t="str">
            <v>DQ</v>
          </cell>
          <cell r="D284">
            <v>49</v>
          </cell>
        </row>
        <row r="285">
          <cell r="A285" t="str">
            <v>65HC</v>
          </cell>
          <cell r="B285">
            <v>65</v>
          </cell>
          <cell r="C285" t="str">
            <v>HC</v>
          </cell>
          <cell r="D285">
            <v>10</v>
          </cell>
        </row>
        <row r="286">
          <cell r="A286" t="str">
            <v>65HD</v>
          </cell>
          <cell r="B286">
            <v>65</v>
          </cell>
          <cell r="C286" t="str">
            <v>HD</v>
          </cell>
          <cell r="D286">
            <v>50</v>
          </cell>
        </row>
        <row r="287">
          <cell r="A287" t="str">
            <v>65HL</v>
          </cell>
          <cell r="B287">
            <v>65</v>
          </cell>
          <cell r="C287" t="str">
            <v>HL</v>
          </cell>
          <cell r="D287">
            <v>12</v>
          </cell>
        </row>
        <row r="288">
          <cell r="A288" t="str">
            <v>65HY</v>
          </cell>
          <cell r="B288">
            <v>65</v>
          </cell>
          <cell r="C288" t="str">
            <v>HY</v>
          </cell>
          <cell r="D288">
            <v>18</v>
          </cell>
        </row>
        <row r="289">
          <cell r="A289" t="str">
            <v>65JC</v>
          </cell>
          <cell r="B289">
            <v>65</v>
          </cell>
          <cell r="C289" t="str">
            <v>JC</v>
          </cell>
          <cell r="D289">
            <v>4</v>
          </cell>
        </row>
        <row r="290">
          <cell r="A290" t="str">
            <v>65JD</v>
          </cell>
          <cell r="B290">
            <v>65</v>
          </cell>
          <cell r="C290" t="str">
            <v>JD</v>
          </cell>
          <cell r="D290">
            <v>92</v>
          </cell>
        </row>
        <row r="291">
          <cell r="A291" t="str">
            <v>65MV</v>
          </cell>
          <cell r="B291">
            <v>65</v>
          </cell>
          <cell r="C291" t="str">
            <v>MV</v>
          </cell>
          <cell r="D291">
            <v>364</v>
          </cell>
        </row>
        <row r="292">
          <cell r="A292" t="str">
            <v>65PL</v>
          </cell>
          <cell r="B292">
            <v>65</v>
          </cell>
          <cell r="C292" t="str">
            <v>PL</v>
          </cell>
          <cell r="D292">
            <v>51</v>
          </cell>
        </row>
        <row r="293">
          <cell r="A293" t="str">
            <v>65RC</v>
          </cell>
          <cell r="B293">
            <v>65</v>
          </cell>
          <cell r="C293" t="str">
            <v>RC</v>
          </cell>
          <cell r="D293">
            <v>263</v>
          </cell>
        </row>
        <row r="294">
          <cell r="A294" t="str">
            <v>65RP</v>
          </cell>
          <cell r="B294">
            <v>65</v>
          </cell>
          <cell r="C294" t="str">
            <v>RP</v>
          </cell>
          <cell r="D294">
            <v>69</v>
          </cell>
        </row>
        <row r="295">
          <cell r="A295" t="str">
            <v>65RV</v>
          </cell>
          <cell r="B295">
            <v>65</v>
          </cell>
          <cell r="C295" t="str">
            <v>RV</v>
          </cell>
          <cell r="D295">
            <v>16</v>
          </cell>
        </row>
        <row r="296">
          <cell r="A296" t="str">
            <v>65SD</v>
          </cell>
          <cell r="B296">
            <v>65</v>
          </cell>
          <cell r="C296" t="str">
            <v>SD</v>
          </cell>
          <cell r="D296">
            <v>97</v>
          </cell>
        </row>
        <row r="297">
          <cell r="A297" t="str">
            <v>65TJ</v>
          </cell>
          <cell r="B297">
            <v>65</v>
          </cell>
          <cell r="C297" t="str">
            <v>TJ</v>
          </cell>
          <cell r="D297">
            <v>17</v>
          </cell>
        </row>
        <row r="298">
          <cell r="A298" t="str">
            <v>65WJ</v>
          </cell>
          <cell r="B298">
            <v>65</v>
          </cell>
          <cell r="C298" t="str">
            <v>WJ</v>
          </cell>
          <cell r="D298">
            <v>159</v>
          </cell>
        </row>
        <row r="299">
          <cell r="A299" t="str">
            <v>66DK</v>
          </cell>
          <cell r="B299">
            <v>66</v>
          </cell>
          <cell r="C299" t="str">
            <v>DK</v>
          </cell>
          <cell r="D299">
            <v>68</v>
          </cell>
        </row>
        <row r="300">
          <cell r="A300" t="str">
            <v>66DN</v>
          </cell>
          <cell r="B300">
            <v>66</v>
          </cell>
          <cell r="C300" t="str">
            <v>DN</v>
          </cell>
          <cell r="D300">
            <v>224</v>
          </cell>
        </row>
        <row r="301">
          <cell r="A301" t="str">
            <v>66DQ</v>
          </cell>
          <cell r="B301">
            <v>66</v>
          </cell>
          <cell r="C301" t="str">
            <v>DQ</v>
          </cell>
          <cell r="D301">
            <v>68</v>
          </cell>
        </row>
        <row r="302">
          <cell r="A302" t="str">
            <v>66HC</v>
          </cell>
          <cell r="B302">
            <v>66</v>
          </cell>
          <cell r="C302" t="str">
            <v>HC</v>
          </cell>
          <cell r="D302">
            <v>32</v>
          </cell>
        </row>
        <row r="303">
          <cell r="A303" t="str">
            <v>66HD</v>
          </cell>
          <cell r="B303">
            <v>66</v>
          </cell>
          <cell r="C303" t="str">
            <v>HD</v>
          </cell>
          <cell r="D303">
            <v>81</v>
          </cell>
        </row>
        <row r="304">
          <cell r="A304" t="str">
            <v>66HL</v>
          </cell>
          <cell r="B304">
            <v>66</v>
          </cell>
          <cell r="C304" t="str">
            <v>HL</v>
          </cell>
          <cell r="D304">
            <v>54</v>
          </cell>
        </row>
        <row r="305">
          <cell r="A305" t="str">
            <v>66HY</v>
          </cell>
          <cell r="B305">
            <v>66</v>
          </cell>
          <cell r="C305" t="str">
            <v>HY</v>
          </cell>
          <cell r="D305">
            <v>59</v>
          </cell>
        </row>
        <row r="306">
          <cell r="A306" t="str">
            <v>66JC</v>
          </cell>
          <cell r="B306">
            <v>66</v>
          </cell>
          <cell r="C306" t="str">
            <v>JC</v>
          </cell>
          <cell r="D306">
            <v>55</v>
          </cell>
        </row>
        <row r="307">
          <cell r="A307" t="str">
            <v>66JD</v>
          </cell>
          <cell r="B307">
            <v>66</v>
          </cell>
          <cell r="C307" t="str">
            <v>JD</v>
          </cell>
          <cell r="D307">
            <v>72</v>
          </cell>
        </row>
        <row r="308">
          <cell r="A308" t="str">
            <v>66MV</v>
          </cell>
          <cell r="B308">
            <v>66</v>
          </cell>
          <cell r="C308" t="str">
            <v>MV</v>
          </cell>
          <cell r="D308">
            <v>1720</v>
          </cell>
        </row>
        <row r="309">
          <cell r="A309" t="str">
            <v>66PL</v>
          </cell>
          <cell r="B309">
            <v>66</v>
          </cell>
          <cell r="C309" t="str">
            <v>PL</v>
          </cell>
          <cell r="D309">
            <v>131</v>
          </cell>
        </row>
        <row r="310">
          <cell r="A310" t="str">
            <v>66RC</v>
          </cell>
          <cell r="B310">
            <v>66</v>
          </cell>
          <cell r="C310" t="str">
            <v>RC</v>
          </cell>
          <cell r="D310">
            <v>376</v>
          </cell>
        </row>
        <row r="311">
          <cell r="A311" t="str">
            <v>66RP</v>
          </cell>
          <cell r="B311">
            <v>66</v>
          </cell>
          <cell r="C311" t="str">
            <v>RP</v>
          </cell>
          <cell r="D311">
            <v>61</v>
          </cell>
        </row>
        <row r="312">
          <cell r="A312" t="str">
            <v>66RV</v>
          </cell>
          <cell r="B312">
            <v>66</v>
          </cell>
          <cell r="C312" t="str">
            <v>RV</v>
          </cell>
          <cell r="D312">
            <v>86</v>
          </cell>
        </row>
        <row r="313">
          <cell r="A313" t="str">
            <v>66SD</v>
          </cell>
          <cell r="B313">
            <v>66</v>
          </cell>
          <cell r="C313" t="str">
            <v>SD</v>
          </cell>
          <cell r="D313">
            <v>67</v>
          </cell>
        </row>
        <row r="314">
          <cell r="A314" t="str">
            <v>66TJ</v>
          </cell>
          <cell r="B314">
            <v>66</v>
          </cell>
          <cell r="C314" t="str">
            <v>TJ</v>
          </cell>
          <cell r="D314">
            <v>41</v>
          </cell>
        </row>
        <row r="315">
          <cell r="A315" t="str">
            <v>66WJ</v>
          </cell>
          <cell r="B315">
            <v>66</v>
          </cell>
          <cell r="C315" t="str">
            <v>WJ</v>
          </cell>
          <cell r="D315">
            <v>459</v>
          </cell>
        </row>
        <row r="316">
          <cell r="A316" t="str">
            <v>67</v>
          </cell>
          <cell r="B316">
            <v>67</v>
          </cell>
          <cell r="D316">
            <v>1</v>
          </cell>
        </row>
        <row r="317">
          <cell r="A317" t="str">
            <v>67DK</v>
          </cell>
          <cell r="B317">
            <v>67</v>
          </cell>
          <cell r="C317" t="str">
            <v>DK</v>
          </cell>
          <cell r="D317">
            <v>28</v>
          </cell>
        </row>
        <row r="318">
          <cell r="A318" t="str">
            <v>67DN</v>
          </cell>
          <cell r="B318">
            <v>67</v>
          </cell>
          <cell r="C318" t="str">
            <v>DN</v>
          </cell>
          <cell r="D318">
            <v>192</v>
          </cell>
        </row>
        <row r="319">
          <cell r="A319" t="str">
            <v>67DQ</v>
          </cell>
          <cell r="B319">
            <v>67</v>
          </cell>
          <cell r="C319" t="str">
            <v>DQ</v>
          </cell>
          <cell r="D319">
            <v>34</v>
          </cell>
        </row>
        <row r="320">
          <cell r="A320" t="str">
            <v>67HC</v>
          </cell>
          <cell r="B320">
            <v>67</v>
          </cell>
          <cell r="C320" t="str">
            <v>HC</v>
          </cell>
          <cell r="D320">
            <v>26</v>
          </cell>
        </row>
        <row r="321">
          <cell r="A321" t="str">
            <v>67HD</v>
          </cell>
          <cell r="B321">
            <v>67</v>
          </cell>
          <cell r="C321" t="str">
            <v>HD</v>
          </cell>
          <cell r="D321">
            <v>93</v>
          </cell>
        </row>
        <row r="322">
          <cell r="A322" t="str">
            <v>67HL</v>
          </cell>
          <cell r="B322">
            <v>67</v>
          </cell>
          <cell r="C322" t="str">
            <v>HL</v>
          </cell>
          <cell r="D322">
            <v>27</v>
          </cell>
        </row>
        <row r="323">
          <cell r="A323" t="str">
            <v>67HY</v>
          </cell>
          <cell r="B323">
            <v>67</v>
          </cell>
          <cell r="C323" t="str">
            <v>HY</v>
          </cell>
          <cell r="D323">
            <v>48</v>
          </cell>
        </row>
        <row r="324">
          <cell r="A324" t="str">
            <v>67JC</v>
          </cell>
          <cell r="B324">
            <v>67</v>
          </cell>
          <cell r="C324" t="str">
            <v>JC</v>
          </cell>
          <cell r="D324">
            <v>30</v>
          </cell>
        </row>
        <row r="325">
          <cell r="A325" t="str">
            <v>67JD</v>
          </cell>
          <cell r="B325">
            <v>67</v>
          </cell>
          <cell r="C325" t="str">
            <v>JD</v>
          </cell>
          <cell r="D325">
            <v>115</v>
          </cell>
        </row>
        <row r="326">
          <cell r="A326" t="str">
            <v>67MV</v>
          </cell>
          <cell r="B326">
            <v>67</v>
          </cell>
          <cell r="C326" t="str">
            <v>MV</v>
          </cell>
          <cell r="D326">
            <v>1150</v>
          </cell>
        </row>
        <row r="327">
          <cell r="A327" t="str">
            <v>67PL</v>
          </cell>
          <cell r="B327">
            <v>67</v>
          </cell>
          <cell r="C327" t="str">
            <v>PL</v>
          </cell>
          <cell r="D327">
            <v>85</v>
          </cell>
        </row>
        <row r="328">
          <cell r="A328" t="str">
            <v>67RC</v>
          </cell>
          <cell r="B328">
            <v>67</v>
          </cell>
          <cell r="C328" t="str">
            <v>RC</v>
          </cell>
          <cell r="D328">
            <v>264</v>
          </cell>
        </row>
        <row r="329">
          <cell r="A329" t="str">
            <v>67RP</v>
          </cell>
          <cell r="B329">
            <v>67</v>
          </cell>
          <cell r="C329" t="str">
            <v>RP</v>
          </cell>
          <cell r="D329">
            <v>81</v>
          </cell>
        </row>
        <row r="330">
          <cell r="A330" t="str">
            <v>67RV</v>
          </cell>
          <cell r="B330">
            <v>67</v>
          </cell>
          <cell r="C330" t="str">
            <v>RV</v>
          </cell>
          <cell r="D330">
            <v>31</v>
          </cell>
        </row>
        <row r="331">
          <cell r="A331" t="str">
            <v>67SD</v>
          </cell>
          <cell r="B331">
            <v>67</v>
          </cell>
          <cell r="C331" t="str">
            <v>SD</v>
          </cell>
          <cell r="D331">
            <v>107</v>
          </cell>
        </row>
        <row r="332">
          <cell r="A332" t="str">
            <v>67WJ</v>
          </cell>
          <cell r="B332">
            <v>67</v>
          </cell>
          <cell r="C332" t="str">
            <v>WJ</v>
          </cell>
          <cell r="D332">
            <v>363</v>
          </cell>
        </row>
        <row r="333">
          <cell r="A333" t="str">
            <v>69DK</v>
          </cell>
          <cell r="B333">
            <v>69</v>
          </cell>
          <cell r="C333" t="str">
            <v>DK</v>
          </cell>
          <cell r="D333">
            <v>27</v>
          </cell>
        </row>
        <row r="334">
          <cell r="A334" t="str">
            <v>69DN</v>
          </cell>
          <cell r="B334">
            <v>69</v>
          </cell>
          <cell r="C334" t="str">
            <v>DN</v>
          </cell>
          <cell r="D334">
            <v>249</v>
          </cell>
        </row>
        <row r="335">
          <cell r="A335" t="str">
            <v>69DQ</v>
          </cell>
          <cell r="B335">
            <v>69</v>
          </cell>
          <cell r="C335" t="str">
            <v>DQ</v>
          </cell>
          <cell r="D335">
            <v>40</v>
          </cell>
        </row>
        <row r="336">
          <cell r="A336" t="str">
            <v>69HC</v>
          </cell>
          <cell r="B336">
            <v>69</v>
          </cell>
          <cell r="C336" t="str">
            <v>HC</v>
          </cell>
          <cell r="D336">
            <v>19</v>
          </cell>
        </row>
        <row r="337">
          <cell r="A337" t="str">
            <v>69HD</v>
          </cell>
          <cell r="B337">
            <v>69</v>
          </cell>
          <cell r="C337" t="str">
            <v>HD</v>
          </cell>
          <cell r="D337">
            <v>81</v>
          </cell>
        </row>
        <row r="338">
          <cell r="A338" t="str">
            <v>69HL</v>
          </cell>
          <cell r="B338">
            <v>69</v>
          </cell>
          <cell r="C338" t="str">
            <v>HL</v>
          </cell>
          <cell r="D338">
            <v>21</v>
          </cell>
        </row>
        <row r="339">
          <cell r="A339" t="str">
            <v>69HY</v>
          </cell>
          <cell r="B339">
            <v>69</v>
          </cell>
          <cell r="C339" t="str">
            <v>HY</v>
          </cell>
          <cell r="D339">
            <v>40</v>
          </cell>
        </row>
        <row r="340">
          <cell r="A340" t="str">
            <v>69JC</v>
          </cell>
          <cell r="B340">
            <v>69</v>
          </cell>
          <cell r="C340" t="str">
            <v>JC</v>
          </cell>
          <cell r="D340">
            <v>23</v>
          </cell>
        </row>
        <row r="341">
          <cell r="A341" t="str">
            <v>69JD</v>
          </cell>
          <cell r="B341">
            <v>69</v>
          </cell>
          <cell r="C341" t="str">
            <v>JD</v>
          </cell>
          <cell r="D341">
            <v>91</v>
          </cell>
        </row>
        <row r="342">
          <cell r="A342" t="str">
            <v>69MV</v>
          </cell>
          <cell r="B342">
            <v>69</v>
          </cell>
          <cell r="C342" t="str">
            <v>MV</v>
          </cell>
          <cell r="D342">
            <v>725</v>
          </cell>
        </row>
        <row r="343">
          <cell r="A343" t="str">
            <v>69PL</v>
          </cell>
          <cell r="B343">
            <v>69</v>
          </cell>
          <cell r="C343" t="str">
            <v>PL</v>
          </cell>
          <cell r="D343">
            <v>126</v>
          </cell>
        </row>
        <row r="344">
          <cell r="A344" t="str">
            <v>69RC</v>
          </cell>
          <cell r="B344">
            <v>69</v>
          </cell>
          <cell r="C344" t="str">
            <v>RC</v>
          </cell>
          <cell r="D344">
            <v>534</v>
          </cell>
        </row>
        <row r="345">
          <cell r="A345" t="str">
            <v>69RP</v>
          </cell>
          <cell r="B345">
            <v>69</v>
          </cell>
          <cell r="C345" t="str">
            <v>RP</v>
          </cell>
          <cell r="D345">
            <v>148</v>
          </cell>
        </row>
        <row r="346">
          <cell r="A346" t="str">
            <v>69RV</v>
          </cell>
          <cell r="B346">
            <v>69</v>
          </cell>
          <cell r="C346" t="str">
            <v>RV</v>
          </cell>
          <cell r="D346">
            <v>13</v>
          </cell>
        </row>
        <row r="347">
          <cell r="A347" t="str">
            <v>69SD</v>
          </cell>
          <cell r="B347">
            <v>69</v>
          </cell>
          <cell r="C347" t="str">
            <v>SD</v>
          </cell>
          <cell r="D347">
            <v>86</v>
          </cell>
        </row>
        <row r="348">
          <cell r="A348" t="str">
            <v>69TJ</v>
          </cell>
          <cell r="B348">
            <v>69</v>
          </cell>
          <cell r="C348" t="str">
            <v>TJ</v>
          </cell>
          <cell r="D348">
            <v>51</v>
          </cell>
        </row>
        <row r="349">
          <cell r="A349" t="str">
            <v>69WJ</v>
          </cell>
          <cell r="B349">
            <v>69</v>
          </cell>
          <cell r="C349" t="str">
            <v>WJ</v>
          </cell>
          <cell r="D349">
            <v>274</v>
          </cell>
        </row>
        <row r="350">
          <cell r="A350" t="str">
            <v>71DK</v>
          </cell>
          <cell r="B350">
            <v>71</v>
          </cell>
          <cell r="C350" t="str">
            <v>DK</v>
          </cell>
          <cell r="D350">
            <v>47</v>
          </cell>
        </row>
        <row r="351">
          <cell r="A351" t="str">
            <v>71DN</v>
          </cell>
          <cell r="B351">
            <v>71</v>
          </cell>
          <cell r="C351" t="str">
            <v>DN</v>
          </cell>
          <cell r="D351">
            <v>281</v>
          </cell>
        </row>
        <row r="352">
          <cell r="A352" t="str">
            <v>71DQ</v>
          </cell>
          <cell r="B352">
            <v>71</v>
          </cell>
          <cell r="C352" t="str">
            <v>DQ</v>
          </cell>
          <cell r="D352">
            <v>75</v>
          </cell>
        </row>
        <row r="353">
          <cell r="A353" t="str">
            <v>71HC</v>
          </cell>
          <cell r="B353">
            <v>71</v>
          </cell>
          <cell r="C353" t="str">
            <v>HC</v>
          </cell>
          <cell r="D353">
            <v>17</v>
          </cell>
        </row>
        <row r="354">
          <cell r="A354" t="str">
            <v>71HD</v>
          </cell>
          <cell r="B354">
            <v>71</v>
          </cell>
          <cell r="C354" t="str">
            <v>HD</v>
          </cell>
          <cell r="D354">
            <v>85</v>
          </cell>
        </row>
        <row r="355">
          <cell r="A355" t="str">
            <v>71HL</v>
          </cell>
          <cell r="B355">
            <v>71</v>
          </cell>
          <cell r="C355" t="str">
            <v>HL</v>
          </cell>
          <cell r="D355">
            <v>34</v>
          </cell>
        </row>
        <row r="356">
          <cell r="A356" t="str">
            <v>71HY</v>
          </cell>
          <cell r="B356">
            <v>71</v>
          </cell>
          <cell r="C356" t="str">
            <v>HY</v>
          </cell>
          <cell r="D356">
            <v>75</v>
          </cell>
        </row>
        <row r="357">
          <cell r="A357" t="str">
            <v>71JC</v>
          </cell>
          <cell r="B357">
            <v>71</v>
          </cell>
          <cell r="C357" t="str">
            <v>JC</v>
          </cell>
          <cell r="D357">
            <v>29</v>
          </cell>
        </row>
        <row r="358">
          <cell r="A358" t="str">
            <v>71JD</v>
          </cell>
          <cell r="B358">
            <v>71</v>
          </cell>
          <cell r="C358" t="str">
            <v>JD</v>
          </cell>
          <cell r="D358">
            <v>74</v>
          </cell>
        </row>
        <row r="359">
          <cell r="A359" t="str">
            <v>71MV</v>
          </cell>
          <cell r="B359">
            <v>71</v>
          </cell>
          <cell r="C359" t="str">
            <v>MV</v>
          </cell>
          <cell r="D359">
            <v>1078</v>
          </cell>
        </row>
        <row r="360">
          <cell r="A360" t="str">
            <v>71PL</v>
          </cell>
          <cell r="B360">
            <v>71</v>
          </cell>
          <cell r="C360" t="str">
            <v>PL</v>
          </cell>
          <cell r="D360">
            <v>102</v>
          </cell>
        </row>
        <row r="361">
          <cell r="A361" t="str">
            <v>71RC</v>
          </cell>
          <cell r="B361">
            <v>71</v>
          </cell>
          <cell r="C361" t="str">
            <v>RC</v>
          </cell>
          <cell r="D361">
            <v>374</v>
          </cell>
        </row>
        <row r="362">
          <cell r="A362" t="str">
            <v>71RP</v>
          </cell>
          <cell r="B362">
            <v>71</v>
          </cell>
          <cell r="C362" t="str">
            <v>RP</v>
          </cell>
          <cell r="D362">
            <v>58</v>
          </cell>
        </row>
        <row r="363">
          <cell r="A363" t="str">
            <v>71RV</v>
          </cell>
          <cell r="B363">
            <v>71</v>
          </cell>
          <cell r="C363" t="str">
            <v>RV</v>
          </cell>
          <cell r="D363">
            <v>66</v>
          </cell>
        </row>
        <row r="364">
          <cell r="A364" t="str">
            <v>71RW</v>
          </cell>
          <cell r="B364">
            <v>71</v>
          </cell>
          <cell r="C364" t="str">
            <v>RW</v>
          </cell>
          <cell r="D364">
            <v>4</v>
          </cell>
        </row>
        <row r="365">
          <cell r="A365" t="str">
            <v>71SD</v>
          </cell>
          <cell r="B365">
            <v>71</v>
          </cell>
          <cell r="C365" t="str">
            <v>SD</v>
          </cell>
          <cell r="D365">
            <v>27</v>
          </cell>
        </row>
        <row r="366">
          <cell r="A366" t="str">
            <v>71WJ</v>
          </cell>
          <cell r="B366">
            <v>71</v>
          </cell>
          <cell r="C366" t="str">
            <v>WJ</v>
          </cell>
          <cell r="D366">
            <v>416</v>
          </cell>
        </row>
        <row r="367">
          <cell r="A367" t="str">
            <v>72</v>
          </cell>
          <cell r="B367">
            <v>72</v>
          </cell>
          <cell r="D367">
            <v>1</v>
          </cell>
        </row>
        <row r="368">
          <cell r="A368" t="str">
            <v>72DK</v>
          </cell>
          <cell r="B368">
            <v>72</v>
          </cell>
          <cell r="C368" t="str">
            <v>DK</v>
          </cell>
          <cell r="D368">
            <v>22</v>
          </cell>
        </row>
        <row r="369">
          <cell r="A369" t="str">
            <v>72DN</v>
          </cell>
          <cell r="B369">
            <v>72</v>
          </cell>
          <cell r="C369" t="str">
            <v>DN</v>
          </cell>
          <cell r="D369">
            <v>207</v>
          </cell>
        </row>
        <row r="370">
          <cell r="A370" t="str">
            <v>72DQ</v>
          </cell>
          <cell r="B370">
            <v>72</v>
          </cell>
          <cell r="C370" t="str">
            <v>DQ</v>
          </cell>
          <cell r="D370">
            <v>4</v>
          </cell>
        </row>
        <row r="371">
          <cell r="A371" t="str">
            <v>72HC</v>
          </cell>
          <cell r="B371">
            <v>72</v>
          </cell>
          <cell r="C371" t="str">
            <v>HC</v>
          </cell>
          <cell r="D371">
            <v>8</v>
          </cell>
        </row>
        <row r="372">
          <cell r="A372" t="str">
            <v>72HD</v>
          </cell>
          <cell r="B372">
            <v>72</v>
          </cell>
          <cell r="C372" t="str">
            <v>HD</v>
          </cell>
          <cell r="D372">
            <v>21</v>
          </cell>
        </row>
        <row r="373">
          <cell r="A373" t="str">
            <v>72HY</v>
          </cell>
          <cell r="B373">
            <v>72</v>
          </cell>
          <cell r="C373" t="str">
            <v>HY</v>
          </cell>
          <cell r="D373">
            <v>32</v>
          </cell>
        </row>
        <row r="374">
          <cell r="A374" t="str">
            <v>72JD</v>
          </cell>
          <cell r="B374">
            <v>72</v>
          </cell>
          <cell r="C374" t="str">
            <v>JD</v>
          </cell>
          <cell r="D374">
            <v>76</v>
          </cell>
        </row>
        <row r="375">
          <cell r="A375" t="str">
            <v>72MV</v>
          </cell>
          <cell r="B375">
            <v>72</v>
          </cell>
          <cell r="C375" t="str">
            <v>MV</v>
          </cell>
          <cell r="D375">
            <v>804</v>
          </cell>
        </row>
        <row r="376">
          <cell r="A376" t="str">
            <v>72PL</v>
          </cell>
          <cell r="B376">
            <v>72</v>
          </cell>
          <cell r="C376" t="str">
            <v>PL</v>
          </cell>
          <cell r="D376">
            <v>84</v>
          </cell>
        </row>
        <row r="377">
          <cell r="A377" t="str">
            <v>72PT</v>
          </cell>
          <cell r="B377">
            <v>72</v>
          </cell>
          <cell r="C377" t="str">
            <v>PT</v>
          </cell>
          <cell r="D377">
            <v>4</v>
          </cell>
        </row>
        <row r="378">
          <cell r="A378" t="str">
            <v>72RC</v>
          </cell>
          <cell r="B378">
            <v>72</v>
          </cell>
          <cell r="C378" t="str">
            <v>RC</v>
          </cell>
          <cell r="D378">
            <v>530</v>
          </cell>
        </row>
        <row r="379">
          <cell r="A379" t="str">
            <v>72RP</v>
          </cell>
          <cell r="B379">
            <v>72</v>
          </cell>
          <cell r="C379" t="str">
            <v>RP</v>
          </cell>
          <cell r="D379">
            <v>38</v>
          </cell>
        </row>
        <row r="380">
          <cell r="A380" t="str">
            <v>72SD</v>
          </cell>
          <cell r="B380">
            <v>72</v>
          </cell>
          <cell r="C380" t="str">
            <v>SD</v>
          </cell>
          <cell r="D380">
            <v>87</v>
          </cell>
        </row>
        <row r="381">
          <cell r="A381" t="str">
            <v>72TJ</v>
          </cell>
          <cell r="B381">
            <v>72</v>
          </cell>
          <cell r="C381" t="str">
            <v>TJ</v>
          </cell>
          <cell r="D381">
            <v>37</v>
          </cell>
        </row>
        <row r="382">
          <cell r="A382" t="str">
            <v>72WJ</v>
          </cell>
          <cell r="B382">
            <v>72</v>
          </cell>
          <cell r="C382" t="str">
            <v>WJ</v>
          </cell>
          <cell r="D382">
            <v>239</v>
          </cell>
        </row>
        <row r="383">
          <cell r="A383" t="str">
            <v>73</v>
          </cell>
          <cell r="B383">
            <v>73</v>
          </cell>
          <cell r="D383">
            <v>1</v>
          </cell>
        </row>
        <row r="384">
          <cell r="A384" t="str">
            <v>73DK</v>
          </cell>
          <cell r="B384">
            <v>73</v>
          </cell>
          <cell r="C384" t="str">
            <v>DK</v>
          </cell>
          <cell r="D384">
            <v>40</v>
          </cell>
        </row>
        <row r="385">
          <cell r="A385" t="str">
            <v>73DN</v>
          </cell>
          <cell r="B385">
            <v>73</v>
          </cell>
          <cell r="C385" t="str">
            <v>DN</v>
          </cell>
          <cell r="D385">
            <v>291</v>
          </cell>
        </row>
        <row r="386">
          <cell r="A386" t="str">
            <v>73DQ</v>
          </cell>
          <cell r="B386">
            <v>73</v>
          </cell>
          <cell r="C386" t="str">
            <v>DQ</v>
          </cell>
          <cell r="D386">
            <v>48</v>
          </cell>
        </row>
        <row r="387">
          <cell r="A387" t="str">
            <v>73HC</v>
          </cell>
          <cell r="B387">
            <v>73</v>
          </cell>
          <cell r="C387" t="str">
            <v>HC</v>
          </cell>
          <cell r="D387">
            <v>9</v>
          </cell>
        </row>
        <row r="388">
          <cell r="A388" t="str">
            <v>73HD</v>
          </cell>
          <cell r="B388">
            <v>73</v>
          </cell>
          <cell r="C388" t="str">
            <v>HD</v>
          </cell>
          <cell r="D388">
            <v>46</v>
          </cell>
        </row>
        <row r="389">
          <cell r="A389" t="str">
            <v>73HL</v>
          </cell>
          <cell r="B389">
            <v>73</v>
          </cell>
          <cell r="C389" t="str">
            <v>HL</v>
          </cell>
          <cell r="D389">
            <v>8</v>
          </cell>
        </row>
        <row r="390">
          <cell r="A390" t="str">
            <v>73HY</v>
          </cell>
          <cell r="B390">
            <v>73</v>
          </cell>
          <cell r="C390" t="str">
            <v>HY</v>
          </cell>
          <cell r="D390">
            <v>61</v>
          </cell>
        </row>
        <row r="391">
          <cell r="A391" t="str">
            <v>73JC</v>
          </cell>
          <cell r="B391">
            <v>73</v>
          </cell>
          <cell r="C391" t="str">
            <v>JC</v>
          </cell>
          <cell r="D391">
            <v>17</v>
          </cell>
        </row>
        <row r="392">
          <cell r="A392" t="str">
            <v>73JD</v>
          </cell>
          <cell r="B392">
            <v>73</v>
          </cell>
          <cell r="C392" t="str">
            <v>JD</v>
          </cell>
          <cell r="D392">
            <v>69</v>
          </cell>
        </row>
        <row r="393">
          <cell r="A393" t="str">
            <v>73MV</v>
          </cell>
          <cell r="B393">
            <v>73</v>
          </cell>
          <cell r="C393" t="str">
            <v>MV</v>
          </cell>
          <cell r="D393">
            <v>796</v>
          </cell>
        </row>
        <row r="394">
          <cell r="A394" t="str">
            <v>73PL</v>
          </cell>
          <cell r="B394">
            <v>73</v>
          </cell>
          <cell r="C394" t="str">
            <v>PL</v>
          </cell>
          <cell r="D394">
            <v>68</v>
          </cell>
        </row>
        <row r="395">
          <cell r="A395" t="str">
            <v>73RC</v>
          </cell>
          <cell r="B395">
            <v>73</v>
          </cell>
          <cell r="C395" t="str">
            <v>RC</v>
          </cell>
          <cell r="D395">
            <v>302</v>
          </cell>
        </row>
        <row r="396">
          <cell r="A396" t="str">
            <v>73RP</v>
          </cell>
          <cell r="B396">
            <v>73</v>
          </cell>
          <cell r="C396" t="str">
            <v>RP</v>
          </cell>
          <cell r="D396">
            <v>47</v>
          </cell>
        </row>
        <row r="397">
          <cell r="A397" t="str">
            <v>73RV</v>
          </cell>
          <cell r="B397">
            <v>73</v>
          </cell>
          <cell r="C397" t="str">
            <v>RV</v>
          </cell>
          <cell r="D397">
            <v>27</v>
          </cell>
        </row>
        <row r="398">
          <cell r="A398" t="str">
            <v>73SD</v>
          </cell>
          <cell r="B398">
            <v>73</v>
          </cell>
          <cell r="C398" t="str">
            <v>SD</v>
          </cell>
          <cell r="D398">
            <v>64</v>
          </cell>
        </row>
        <row r="399">
          <cell r="A399" t="str">
            <v>73TJ</v>
          </cell>
          <cell r="B399">
            <v>73</v>
          </cell>
          <cell r="C399" t="str">
            <v>TJ</v>
          </cell>
          <cell r="D399">
            <v>37</v>
          </cell>
        </row>
        <row r="400">
          <cell r="A400" t="str">
            <v>73WJ</v>
          </cell>
          <cell r="B400">
            <v>73</v>
          </cell>
          <cell r="C400" t="str">
            <v>WJ</v>
          </cell>
          <cell r="D400">
            <v>244</v>
          </cell>
        </row>
        <row r="401">
          <cell r="A401" t="str">
            <v>74</v>
          </cell>
          <cell r="B401">
            <v>74</v>
          </cell>
          <cell r="D401">
            <v>2</v>
          </cell>
        </row>
        <row r="402">
          <cell r="A402" t="str">
            <v>74DN</v>
          </cell>
          <cell r="B402">
            <v>74</v>
          </cell>
          <cell r="C402" t="str">
            <v>DN</v>
          </cell>
          <cell r="D402">
            <v>177</v>
          </cell>
        </row>
        <row r="403">
          <cell r="A403" t="str">
            <v>74HC</v>
          </cell>
          <cell r="B403">
            <v>74</v>
          </cell>
          <cell r="C403" t="str">
            <v>HC</v>
          </cell>
          <cell r="D403">
            <v>8</v>
          </cell>
        </row>
        <row r="404">
          <cell r="A404" t="str">
            <v>74HD</v>
          </cell>
          <cell r="B404">
            <v>74</v>
          </cell>
          <cell r="C404" t="str">
            <v>HD</v>
          </cell>
          <cell r="D404">
            <v>55</v>
          </cell>
        </row>
        <row r="405">
          <cell r="A405" t="str">
            <v>74HY</v>
          </cell>
          <cell r="B405">
            <v>74</v>
          </cell>
          <cell r="C405" t="str">
            <v>HY</v>
          </cell>
          <cell r="D405">
            <v>30</v>
          </cell>
        </row>
        <row r="406">
          <cell r="A406" t="str">
            <v>74JC</v>
          </cell>
          <cell r="B406">
            <v>74</v>
          </cell>
          <cell r="C406" t="str">
            <v>JC</v>
          </cell>
          <cell r="D406">
            <v>11</v>
          </cell>
        </row>
        <row r="407">
          <cell r="A407" t="str">
            <v>74JD</v>
          </cell>
          <cell r="B407">
            <v>74</v>
          </cell>
          <cell r="C407" t="str">
            <v>JD</v>
          </cell>
          <cell r="D407">
            <v>105</v>
          </cell>
        </row>
        <row r="408">
          <cell r="A408" t="str">
            <v>74MV</v>
          </cell>
          <cell r="B408">
            <v>74</v>
          </cell>
          <cell r="C408" t="str">
            <v>MV</v>
          </cell>
          <cell r="D408">
            <v>293</v>
          </cell>
        </row>
        <row r="409">
          <cell r="A409" t="str">
            <v>74PL</v>
          </cell>
          <cell r="B409">
            <v>74</v>
          </cell>
          <cell r="C409" t="str">
            <v>PL</v>
          </cell>
          <cell r="D409">
            <v>34</v>
          </cell>
        </row>
        <row r="410">
          <cell r="A410" t="str">
            <v>74RC</v>
          </cell>
          <cell r="B410">
            <v>74</v>
          </cell>
          <cell r="C410" t="str">
            <v>RC</v>
          </cell>
          <cell r="D410">
            <v>223</v>
          </cell>
        </row>
        <row r="411">
          <cell r="A411" t="str">
            <v>74RP</v>
          </cell>
          <cell r="B411">
            <v>74</v>
          </cell>
          <cell r="C411" t="str">
            <v>RP</v>
          </cell>
          <cell r="D411">
            <v>33</v>
          </cell>
        </row>
        <row r="412">
          <cell r="A412" t="str">
            <v>74RV</v>
          </cell>
          <cell r="B412">
            <v>74</v>
          </cell>
          <cell r="C412" t="str">
            <v>RV</v>
          </cell>
          <cell r="D412">
            <v>16</v>
          </cell>
        </row>
        <row r="413">
          <cell r="A413" t="str">
            <v>74SD</v>
          </cell>
          <cell r="B413">
            <v>74</v>
          </cell>
          <cell r="C413" t="str">
            <v>SD</v>
          </cell>
          <cell r="D413">
            <v>98</v>
          </cell>
        </row>
        <row r="414">
          <cell r="A414" t="str">
            <v>74TJ</v>
          </cell>
          <cell r="B414">
            <v>74</v>
          </cell>
          <cell r="C414" t="str">
            <v>TJ</v>
          </cell>
          <cell r="D414">
            <v>45</v>
          </cell>
        </row>
        <row r="415">
          <cell r="A415" t="str">
            <v>74WJ</v>
          </cell>
          <cell r="B415">
            <v>74</v>
          </cell>
          <cell r="C415" t="str">
            <v>WJ</v>
          </cell>
          <cell r="D415">
            <v>236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  <row r="655">
          <cell r="A655">
            <v>0</v>
          </cell>
        </row>
        <row r="656">
          <cell r="A656">
            <v>0</v>
          </cell>
        </row>
        <row r="657">
          <cell r="A657">
            <v>0</v>
          </cell>
        </row>
        <row r="658">
          <cell r="A658">
            <v>0</v>
          </cell>
        </row>
        <row r="659">
          <cell r="A659">
            <v>0</v>
          </cell>
        </row>
        <row r="660">
          <cell r="A660">
            <v>0</v>
          </cell>
        </row>
        <row r="661">
          <cell r="A661">
            <v>0</v>
          </cell>
        </row>
        <row r="662">
          <cell r="A662">
            <v>0</v>
          </cell>
        </row>
        <row r="663">
          <cell r="A663">
            <v>0</v>
          </cell>
        </row>
        <row r="664">
          <cell r="A664">
            <v>0</v>
          </cell>
        </row>
        <row r="665">
          <cell r="A665">
            <v>0</v>
          </cell>
        </row>
        <row r="666">
          <cell r="A666">
            <v>0</v>
          </cell>
        </row>
        <row r="667">
          <cell r="A667">
            <v>0</v>
          </cell>
        </row>
        <row r="668">
          <cell r="A668">
            <v>0</v>
          </cell>
        </row>
        <row r="669">
          <cell r="A669">
            <v>0</v>
          </cell>
        </row>
        <row r="670">
          <cell r="A670">
            <v>0</v>
          </cell>
        </row>
        <row r="671">
          <cell r="A671">
            <v>0</v>
          </cell>
        </row>
        <row r="672">
          <cell r="A672">
            <v>0</v>
          </cell>
        </row>
        <row r="673">
          <cell r="A673">
            <v>0</v>
          </cell>
        </row>
        <row r="674">
          <cell r="A674">
            <v>0</v>
          </cell>
        </row>
        <row r="675">
          <cell r="A675">
            <v>0</v>
          </cell>
        </row>
        <row r="676">
          <cell r="A676">
            <v>0</v>
          </cell>
        </row>
        <row r="677">
          <cell r="A677">
            <v>0</v>
          </cell>
        </row>
        <row r="678">
          <cell r="A678">
            <v>0</v>
          </cell>
        </row>
        <row r="679">
          <cell r="A679">
            <v>0</v>
          </cell>
        </row>
        <row r="680">
          <cell r="A680">
            <v>0</v>
          </cell>
        </row>
        <row r="681">
          <cell r="A681">
            <v>0</v>
          </cell>
        </row>
        <row r="682">
          <cell r="A682">
            <v>0</v>
          </cell>
        </row>
        <row r="683">
          <cell r="A683">
            <v>0</v>
          </cell>
        </row>
        <row r="684">
          <cell r="A684">
            <v>0</v>
          </cell>
        </row>
        <row r="685">
          <cell r="A685">
            <v>0</v>
          </cell>
        </row>
        <row r="686">
          <cell r="A686">
            <v>0</v>
          </cell>
        </row>
        <row r="687">
          <cell r="A687">
            <v>0</v>
          </cell>
        </row>
        <row r="688">
          <cell r="A688">
            <v>0</v>
          </cell>
        </row>
        <row r="689">
          <cell r="A689">
            <v>0</v>
          </cell>
        </row>
        <row r="690">
          <cell r="A690">
            <v>0</v>
          </cell>
        </row>
        <row r="691">
          <cell r="A691">
            <v>0</v>
          </cell>
        </row>
        <row r="692">
          <cell r="A692">
            <v>0</v>
          </cell>
        </row>
        <row r="693">
          <cell r="A693">
            <v>0</v>
          </cell>
        </row>
        <row r="694">
          <cell r="A694">
            <v>0</v>
          </cell>
        </row>
        <row r="695">
          <cell r="A695">
            <v>0</v>
          </cell>
        </row>
        <row r="696">
          <cell r="A696">
            <v>0</v>
          </cell>
        </row>
        <row r="697">
          <cell r="A697">
            <v>0</v>
          </cell>
        </row>
        <row r="698">
          <cell r="A698">
            <v>0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  <row r="1001">
          <cell r="A1001">
            <v>0</v>
          </cell>
        </row>
        <row r="1002">
          <cell r="A1002">
            <v>0</v>
          </cell>
        </row>
        <row r="1003">
          <cell r="A1003">
            <v>0</v>
          </cell>
        </row>
        <row r="1004">
          <cell r="A1004">
            <v>0</v>
          </cell>
        </row>
        <row r="1005">
          <cell r="A1005">
            <v>0</v>
          </cell>
        </row>
        <row r="1006">
          <cell r="A1006">
            <v>0</v>
          </cell>
        </row>
        <row r="1007">
          <cell r="A1007">
            <v>0</v>
          </cell>
        </row>
        <row r="1008">
          <cell r="A1008">
            <v>0</v>
          </cell>
        </row>
        <row r="1009">
          <cell r="A1009">
            <v>0</v>
          </cell>
        </row>
        <row r="1010">
          <cell r="A1010">
            <v>0</v>
          </cell>
        </row>
        <row r="1011">
          <cell r="A1011">
            <v>0</v>
          </cell>
        </row>
        <row r="1012">
          <cell r="A1012">
            <v>0</v>
          </cell>
        </row>
        <row r="1013">
          <cell r="A1013">
            <v>0</v>
          </cell>
        </row>
        <row r="1014">
          <cell r="A1014">
            <v>0</v>
          </cell>
        </row>
        <row r="1015">
          <cell r="A1015">
            <v>0</v>
          </cell>
        </row>
        <row r="1016">
          <cell r="A1016">
            <v>0</v>
          </cell>
        </row>
        <row r="1017">
          <cell r="A1017">
            <v>0</v>
          </cell>
        </row>
        <row r="1018">
          <cell r="A1018">
            <v>0</v>
          </cell>
        </row>
        <row r="1019">
          <cell r="A1019">
            <v>0</v>
          </cell>
        </row>
        <row r="1020">
          <cell r="A1020">
            <v>0</v>
          </cell>
        </row>
        <row r="1021">
          <cell r="A1021">
            <v>0</v>
          </cell>
        </row>
        <row r="1022">
          <cell r="A1022">
            <v>0</v>
          </cell>
        </row>
        <row r="1023">
          <cell r="A1023">
            <v>0</v>
          </cell>
        </row>
        <row r="1024">
          <cell r="A1024">
            <v>0</v>
          </cell>
        </row>
        <row r="1025">
          <cell r="A1025">
            <v>0</v>
          </cell>
        </row>
        <row r="1026">
          <cell r="A1026">
            <v>0</v>
          </cell>
        </row>
        <row r="1027">
          <cell r="A1027">
            <v>0</v>
          </cell>
        </row>
        <row r="1028">
          <cell r="A1028">
            <v>0</v>
          </cell>
        </row>
        <row r="1029">
          <cell r="A1029">
            <v>0</v>
          </cell>
        </row>
        <row r="1030">
          <cell r="A1030">
            <v>0</v>
          </cell>
        </row>
        <row r="1031">
          <cell r="A1031">
            <v>0</v>
          </cell>
        </row>
        <row r="1032">
          <cell r="A1032">
            <v>0</v>
          </cell>
        </row>
        <row r="1033">
          <cell r="A1033">
            <v>0</v>
          </cell>
        </row>
        <row r="1034">
          <cell r="A1034">
            <v>0</v>
          </cell>
        </row>
        <row r="1035">
          <cell r="A1035">
            <v>0</v>
          </cell>
        </row>
        <row r="1036">
          <cell r="A1036">
            <v>0</v>
          </cell>
        </row>
        <row r="1037">
          <cell r="A1037">
            <v>0</v>
          </cell>
        </row>
        <row r="1038">
          <cell r="A1038">
            <v>0</v>
          </cell>
        </row>
        <row r="1039">
          <cell r="A1039">
            <v>0</v>
          </cell>
        </row>
        <row r="1040">
          <cell r="A1040">
            <v>0</v>
          </cell>
        </row>
        <row r="1041">
          <cell r="A1041">
            <v>0</v>
          </cell>
        </row>
        <row r="1042">
          <cell r="A1042">
            <v>0</v>
          </cell>
        </row>
        <row r="1043">
          <cell r="A1043">
            <v>0</v>
          </cell>
        </row>
        <row r="1044">
          <cell r="A1044">
            <v>0</v>
          </cell>
        </row>
        <row r="1045">
          <cell r="A1045">
            <v>0</v>
          </cell>
        </row>
        <row r="1046">
          <cell r="A1046">
            <v>0</v>
          </cell>
        </row>
        <row r="1047">
          <cell r="A1047">
            <v>0</v>
          </cell>
        </row>
        <row r="1048">
          <cell r="A1048">
            <v>0</v>
          </cell>
        </row>
        <row r="1049">
          <cell r="A1049">
            <v>0</v>
          </cell>
        </row>
        <row r="1050">
          <cell r="A1050">
            <v>0</v>
          </cell>
        </row>
        <row r="1051">
          <cell r="A1051">
            <v>0</v>
          </cell>
        </row>
        <row r="1052">
          <cell r="A1052">
            <v>0</v>
          </cell>
        </row>
        <row r="1053">
          <cell r="A1053">
            <v>0</v>
          </cell>
        </row>
        <row r="1054">
          <cell r="A1054">
            <v>0</v>
          </cell>
        </row>
        <row r="1055">
          <cell r="A1055">
            <v>0</v>
          </cell>
        </row>
        <row r="1056">
          <cell r="A1056">
            <v>0</v>
          </cell>
        </row>
        <row r="1057">
          <cell r="A1057">
            <v>0</v>
          </cell>
        </row>
        <row r="1058">
          <cell r="A1058">
            <v>0</v>
          </cell>
        </row>
        <row r="1059">
          <cell r="A1059">
            <v>0</v>
          </cell>
        </row>
        <row r="1060">
          <cell r="A1060">
            <v>0</v>
          </cell>
        </row>
        <row r="1061">
          <cell r="A1061">
            <v>0</v>
          </cell>
        </row>
        <row r="1062">
          <cell r="A1062">
            <v>0</v>
          </cell>
        </row>
        <row r="1063">
          <cell r="A1063">
            <v>0</v>
          </cell>
        </row>
        <row r="1064">
          <cell r="A1064">
            <v>0</v>
          </cell>
        </row>
        <row r="1065">
          <cell r="A1065">
            <v>0</v>
          </cell>
        </row>
        <row r="1066">
          <cell r="A1066">
            <v>0</v>
          </cell>
        </row>
        <row r="1067">
          <cell r="A1067">
            <v>0</v>
          </cell>
        </row>
        <row r="1068">
          <cell r="A1068">
            <v>0</v>
          </cell>
        </row>
        <row r="1069">
          <cell r="A1069">
            <v>0</v>
          </cell>
        </row>
        <row r="1070">
          <cell r="A1070">
            <v>0</v>
          </cell>
        </row>
        <row r="1071">
          <cell r="A1071">
            <v>0</v>
          </cell>
        </row>
        <row r="1072">
          <cell r="A1072">
            <v>0</v>
          </cell>
        </row>
        <row r="1073">
          <cell r="A1073">
            <v>0</v>
          </cell>
        </row>
        <row r="1074">
          <cell r="A1074">
            <v>0</v>
          </cell>
        </row>
        <row r="1075">
          <cell r="A1075">
            <v>0</v>
          </cell>
        </row>
        <row r="1076">
          <cell r="A1076">
            <v>0</v>
          </cell>
        </row>
        <row r="1077">
          <cell r="A1077">
            <v>0</v>
          </cell>
        </row>
        <row r="1078">
          <cell r="A1078">
            <v>0</v>
          </cell>
        </row>
        <row r="1079">
          <cell r="A1079">
            <v>0</v>
          </cell>
        </row>
        <row r="1080">
          <cell r="A1080">
            <v>0</v>
          </cell>
        </row>
        <row r="1081">
          <cell r="A1081">
            <v>0</v>
          </cell>
        </row>
        <row r="1082">
          <cell r="A1082">
            <v>0</v>
          </cell>
        </row>
        <row r="1083">
          <cell r="A1083">
            <v>0</v>
          </cell>
        </row>
        <row r="1084">
          <cell r="A1084">
            <v>0</v>
          </cell>
        </row>
        <row r="1085">
          <cell r="A1085">
            <v>0</v>
          </cell>
        </row>
        <row r="1086">
          <cell r="A1086">
            <v>0</v>
          </cell>
        </row>
        <row r="1087">
          <cell r="A1087">
            <v>0</v>
          </cell>
        </row>
        <row r="1088">
          <cell r="A1088">
            <v>0</v>
          </cell>
        </row>
        <row r="1089">
          <cell r="A1089">
            <v>0</v>
          </cell>
        </row>
        <row r="1090">
          <cell r="A1090">
            <v>0</v>
          </cell>
        </row>
        <row r="1091">
          <cell r="A1091">
            <v>0</v>
          </cell>
        </row>
        <row r="1092">
          <cell r="A1092">
            <v>0</v>
          </cell>
        </row>
        <row r="1093">
          <cell r="A1093">
            <v>0</v>
          </cell>
        </row>
        <row r="1094">
          <cell r="A1094">
            <v>0</v>
          </cell>
        </row>
        <row r="1095">
          <cell r="A1095">
            <v>0</v>
          </cell>
        </row>
        <row r="1096">
          <cell r="A1096">
            <v>0</v>
          </cell>
        </row>
        <row r="1097">
          <cell r="A1097">
            <v>0</v>
          </cell>
        </row>
        <row r="1098">
          <cell r="A1098">
            <v>0</v>
          </cell>
        </row>
        <row r="1099">
          <cell r="A1099">
            <v>0</v>
          </cell>
        </row>
        <row r="1100">
          <cell r="A1100">
            <v>0</v>
          </cell>
        </row>
        <row r="1101">
          <cell r="A1101">
            <v>0</v>
          </cell>
        </row>
        <row r="1102">
          <cell r="A1102">
            <v>0</v>
          </cell>
        </row>
        <row r="1103">
          <cell r="A1103">
            <v>0</v>
          </cell>
        </row>
        <row r="1104">
          <cell r="A1104">
            <v>0</v>
          </cell>
        </row>
        <row r="1105">
          <cell r="A1105">
            <v>0</v>
          </cell>
        </row>
        <row r="1106">
          <cell r="A1106">
            <v>0</v>
          </cell>
        </row>
        <row r="1107">
          <cell r="A1107">
            <v>0</v>
          </cell>
        </row>
        <row r="1108">
          <cell r="A1108">
            <v>0</v>
          </cell>
        </row>
        <row r="1109">
          <cell r="A1109">
            <v>0</v>
          </cell>
        </row>
        <row r="1110">
          <cell r="A1110">
            <v>0</v>
          </cell>
        </row>
        <row r="1111">
          <cell r="A1111">
            <v>0</v>
          </cell>
        </row>
        <row r="1112">
          <cell r="A1112">
            <v>0</v>
          </cell>
        </row>
        <row r="1113">
          <cell r="A1113">
            <v>0</v>
          </cell>
        </row>
        <row r="1114">
          <cell r="A1114">
            <v>0</v>
          </cell>
        </row>
        <row r="1115">
          <cell r="A1115">
            <v>0</v>
          </cell>
        </row>
        <row r="1116">
          <cell r="A1116">
            <v>0</v>
          </cell>
        </row>
        <row r="1117">
          <cell r="A1117">
            <v>0</v>
          </cell>
        </row>
        <row r="1118">
          <cell r="A1118">
            <v>0</v>
          </cell>
        </row>
        <row r="1119">
          <cell r="A1119">
            <v>0</v>
          </cell>
        </row>
        <row r="1120">
          <cell r="A1120">
            <v>0</v>
          </cell>
        </row>
        <row r="1121">
          <cell r="A1121">
            <v>0</v>
          </cell>
        </row>
        <row r="1122">
          <cell r="A1122">
            <v>0</v>
          </cell>
        </row>
        <row r="1123">
          <cell r="A1123">
            <v>0</v>
          </cell>
        </row>
        <row r="1124">
          <cell r="A1124">
            <v>0</v>
          </cell>
        </row>
        <row r="1125">
          <cell r="A1125">
            <v>0</v>
          </cell>
        </row>
        <row r="1126">
          <cell r="A1126">
            <v>0</v>
          </cell>
        </row>
        <row r="1127">
          <cell r="A1127">
            <v>0</v>
          </cell>
        </row>
        <row r="1128">
          <cell r="A1128">
            <v>0</v>
          </cell>
        </row>
        <row r="1129">
          <cell r="A1129">
            <v>0</v>
          </cell>
        </row>
        <row r="1130">
          <cell r="A1130">
            <v>0</v>
          </cell>
        </row>
        <row r="1131">
          <cell r="A1131">
            <v>0</v>
          </cell>
        </row>
        <row r="1132">
          <cell r="A1132">
            <v>0</v>
          </cell>
        </row>
        <row r="1133">
          <cell r="A1133">
            <v>0</v>
          </cell>
        </row>
        <row r="1134">
          <cell r="A1134">
            <v>0</v>
          </cell>
        </row>
        <row r="1135">
          <cell r="A1135">
            <v>0</v>
          </cell>
        </row>
        <row r="1136">
          <cell r="A1136">
            <v>0</v>
          </cell>
        </row>
        <row r="1137">
          <cell r="A1137">
            <v>0</v>
          </cell>
        </row>
        <row r="1138">
          <cell r="A1138">
            <v>0</v>
          </cell>
        </row>
        <row r="1139">
          <cell r="A1139">
            <v>0</v>
          </cell>
        </row>
        <row r="1140">
          <cell r="A1140">
            <v>0</v>
          </cell>
        </row>
        <row r="1141">
          <cell r="A1141">
            <v>0</v>
          </cell>
        </row>
        <row r="1142">
          <cell r="A1142">
            <v>0</v>
          </cell>
        </row>
        <row r="1143">
          <cell r="A1143">
            <v>0</v>
          </cell>
        </row>
        <row r="1144">
          <cell r="A1144">
            <v>0</v>
          </cell>
        </row>
        <row r="1145">
          <cell r="A1145">
            <v>0</v>
          </cell>
        </row>
        <row r="1146">
          <cell r="A1146">
            <v>0</v>
          </cell>
        </row>
        <row r="1147">
          <cell r="A1147">
            <v>0</v>
          </cell>
        </row>
        <row r="1148">
          <cell r="A1148">
            <v>0</v>
          </cell>
        </row>
        <row r="1149">
          <cell r="A1149">
            <v>0</v>
          </cell>
        </row>
        <row r="1150">
          <cell r="A1150">
            <v>0</v>
          </cell>
        </row>
        <row r="1151">
          <cell r="A1151">
            <v>0</v>
          </cell>
        </row>
        <row r="1152">
          <cell r="A1152">
            <v>0</v>
          </cell>
        </row>
        <row r="1153">
          <cell r="A1153">
            <v>0</v>
          </cell>
        </row>
        <row r="1154">
          <cell r="A1154">
            <v>0</v>
          </cell>
        </row>
        <row r="1155">
          <cell r="A1155">
            <v>0</v>
          </cell>
        </row>
        <row r="1156">
          <cell r="A1156">
            <v>0</v>
          </cell>
        </row>
        <row r="1157">
          <cell r="A1157">
            <v>0</v>
          </cell>
        </row>
        <row r="1158">
          <cell r="A1158">
            <v>0</v>
          </cell>
        </row>
        <row r="1159">
          <cell r="A1159">
            <v>0</v>
          </cell>
        </row>
        <row r="1160">
          <cell r="A1160">
            <v>0</v>
          </cell>
        </row>
        <row r="1161">
          <cell r="A1161">
            <v>0</v>
          </cell>
        </row>
        <row r="1162">
          <cell r="A1162">
            <v>0</v>
          </cell>
        </row>
        <row r="1163">
          <cell r="A1163">
            <v>0</v>
          </cell>
        </row>
        <row r="1164">
          <cell r="A1164">
            <v>0</v>
          </cell>
        </row>
        <row r="1165">
          <cell r="A1165">
            <v>0</v>
          </cell>
        </row>
        <row r="1166">
          <cell r="A1166">
            <v>0</v>
          </cell>
        </row>
        <row r="1167">
          <cell r="A1167">
            <v>0</v>
          </cell>
        </row>
        <row r="1168">
          <cell r="A1168">
            <v>0</v>
          </cell>
        </row>
        <row r="1169">
          <cell r="A1169">
            <v>0</v>
          </cell>
        </row>
        <row r="1170">
          <cell r="A1170">
            <v>0</v>
          </cell>
        </row>
        <row r="1171">
          <cell r="A1171">
            <v>0</v>
          </cell>
        </row>
        <row r="1172">
          <cell r="A1172">
            <v>0</v>
          </cell>
        </row>
        <row r="1173">
          <cell r="A1173">
            <v>0</v>
          </cell>
        </row>
        <row r="1174">
          <cell r="A1174">
            <v>0</v>
          </cell>
        </row>
        <row r="1175">
          <cell r="A1175">
            <v>0</v>
          </cell>
        </row>
        <row r="1176">
          <cell r="A1176">
            <v>0</v>
          </cell>
        </row>
        <row r="1177">
          <cell r="A1177">
            <v>0</v>
          </cell>
        </row>
        <row r="1178">
          <cell r="A1178">
            <v>0</v>
          </cell>
        </row>
        <row r="1179">
          <cell r="A1179">
            <v>0</v>
          </cell>
        </row>
        <row r="1180">
          <cell r="A1180">
            <v>0</v>
          </cell>
        </row>
        <row r="1181">
          <cell r="A1181">
            <v>0</v>
          </cell>
        </row>
        <row r="1182">
          <cell r="A1182">
            <v>0</v>
          </cell>
        </row>
        <row r="1183">
          <cell r="A1183">
            <v>0</v>
          </cell>
        </row>
        <row r="1184">
          <cell r="A1184">
            <v>0</v>
          </cell>
        </row>
        <row r="1185">
          <cell r="A1185">
            <v>0</v>
          </cell>
        </row>
        <row r="1186">
          <cell r="A1186">
            <v>0</v>
          </cell>
        </row>
        <row r="1187">
          <cell r="A1187">
            <v>0</v>
          </cell>
        </row>
        <row r="1188">
          <cell r="A1188">
            <v>0</v>
          </cell>
        </row>
        <row r="1189">
          <cell r="A1189">
            <v>0</v>
          </cell>
        </row>
        <row r="1190">
          <cell r="A1190">
            <v>0</v>
          </cell>
        </row>
        <row r="1191">
          <cell r="A1191">
            <v>0</v>
          </cell>
        </row>
        <row r="1192">
          <cell r="A1192">
            <v>0</v>
          </cell>
        </row>
        <row r="1193">
          <cell r="A1193">
            <v>0</v>
          </cell>
        </row>
        <row r="1194">
          <cell r="A1194">
            <v>0</v>
          </cell>
        </row>
        <row r="1195">
          <cell r="A1195">
            <v>0</v>
          </cell>
        </row>
        <row r="1196">
          <cell r="A1196">
            <v>0</v>
          </cell>
        </row>
        <row r="1197">
          <cell r="A1197">
            <v>0</v>
          </cell>
        </row>
        <row r="1198">
          <cell r="A1198">
            <v>0</v>
          </cell>
        </row>
        <row r="1199">
          <cell r="A1199">
            <v>0</v>
          </cell>
        </row>
        <row r="1200">
          <cell r="A1200">
            <v>0</v>
          </cell>
        </row>
        <row r="1201">
          <cell r="A1201">
            <v>0</v>
          </cell>
        </row>
        <row r="1202">
          <cell r="A1202">
            <v>0</v>
          </cell>
        </row>
        <row r="1203">
          <cell r="A1203">
            <v>0</v>
          </cell>
        </row>
        <row r="1204">
          <cell r="A1204">
            <v>0</v>
          </cell>
        </row>
        <row r="1205">
          <cell r="A1205">
            <v>0</v>
          </cell>
        </row>
        <row r="1206">
          <cell r="A1206">
            <v>0</v>
          </cell>
        </row>
        <row r="1207">
          <cell r="A1207">
            <v>0</v>
          </cell>
        </row>
        <row r="1208">
          <cell r="A1208">
            <v>0</v>
          </cell>
        </row>
        <row r="1209">
          <cell r="A1209">
            <v>0</v>
          </cell>
        </row>
        <row r="1210">
          <cell r="A1210">
            <v>0</v>
          </cell>
        </row>
        <row r="1211">
          <cell r="A1211">
            <v>0</v>
          </cell>
        </row>
        <row r="1212">
          <cell r="A121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00 DOWNLOAD"/>
    </sheetNames>
    <sheetDataSet>
      <sheetData sheetId="0" refreshError="1"/>
      <sheetData sheetId="1">
        <row r="1">
          <cell r="A1" t="str">
            <v>31RC</v>
          </cell>
          <cell r="B1">
            <v>31</v>
          </cell>
          <cell r="C1" t="str">
            <v>RC</v>
          </cell>
          <cell r="D1">
            <v>0</v>
          </cell>
        </row>
        <row r="2">
          <cell r="A2" t="str">
            <v>32HD</v>
          </cell>
          <cell r="B2">
            <v>32</v>
          </cell>
          <cell r="C2" t="str">
            <v>HD</v>
          </cell>
          <cell r="D2">
            <v>0</v>
          </cell>
        </row>
        <row r="3">
          <cell r="A3" t="str">
            <v>43DN</v>
          </cell>
          <cell r="B3">
            <v>43</v>
          </cell>
          <cell r="C3" t="str">
            <v>DN</v>
          </cell>
          <cell r="D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>
            <v>0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  <row r="655">
          <cell r="A655">
            <v>0</v>
          </cell>
        </row>
        <row r="656">
          <cell r="A656">
            <v>0</v>
          </cell>
        </row>
        <row r="657">
          <cell r="A657">
            <v>0</v>
          </cell>
        </row>
        <row r="658">
          <cell r="A658">
            <v>0</v>
          </cell>
        </row>
        <row r="659">
          <cell r="A659">
            <v>0</v>
          </cell>
        </row>
        <row r="660">
          <cell r="A660">
            <v>0</v>
          </cell>
        </row>
        <row r="661">
          <cell r="A661">
            <v>0</v>
          </cell>
        </row>
        <row r="662">
          <cell r="A662">
            <v>0</v>
          </cell>
        </row>
        <row r="663">
          <cell r="A663">
            <v>0</v>
          </cell>
        </row>
        <row r="664">
          <cell r="A664">
            <v>0</v>
          </cell>
        </row>
        <row r="665">
          <cell r="A665">
            <v>0</v>
          </cell>
        </row>
        <row r="666">
          <cell r="A666">
            <v>0</v>
          </cell>
        </row>
        <row r="667">
          <cell r="A667">
            <v>0</v>
          </cell>
        </row>
        <row r="668">
          <cell r="A668">
            <v>0</v>
          </cell>
        </row>
        <row r="669">
          <cell r="A669">
            <v>0</v>
          </cell>
        </row>
        <row r="670">
          <cell r="A670">
            <v>0</v>
          </cell>
        </row>
        <row r="671">
          <cell r="A671">
            <v>0</v>
          </cell>
        </row>
        <row r="672">
          <cell r="A672">
            <v>0</v>
          </cell>
        </row>
        <row r="673">
          <cell r="A673">
            <v>0</v>
          </cell>
        </row>
        <row r="674">
          <cell r="A674">
            <v>0</v>
          </cell>
        </row>
        <row r="675">
          <cell r="A675">
            <v>0</v>
          </cell>
        </row>
        <row r="676">
          <cell r="A676">
            <v>0</v>
          </cell>
        </row>
        <row r="677">
          <cell r="A677">
            <v>0</v>
          </cell>
        </row>
        <row r="678">
          <cell r="A678">
            <v>0</v>
          </cell>
        </row>
        <row r="679">
          <cell r="A679">
            <v>0</v>
          </cell>
        </row>
        <row r="680">
          <cell r="A680">
            <v>0</v>
          </cell>
        </row>
        <row r="681">
          <cell r="A681">
            <v>0</v>
          </cell>
        </row>
        <row r="682">
          <cell r="A682">
            <v>0</v>
          </cell>
        </row>
        <row r="683">
          <cell r="A683">
            <v>0</v>
          </cell>
        </row>
        <row r="684">
          <cell r="A684">
            <v>0</v>
          </cell>
        </row>
        <row r="685">
          <cell r="A685">
            <v>0</v>
          </cell>
        </row>
        <row r="686">
          <cell r="A686">
            <v>0</v>
          </cell>
        </row>
        <row r="687">
          <cell r="A687">
            <v>0</v>
          </cell>
        </row>
        <row r="688">
          <cell r="A688">
            <v>0</v>
          </cell>
        </row>
        <row r="689">
          <cell r="A689">
            <v>0</v>
          </cell>
        </row>
        <row r="690">
          <cell r="A690">
            <v>0</v>
          </cell>
        </row>
        <row r="691">
          <cell r="A691">
            <v>0</v>
          </cell>
        </row>
        <row r="692">
          <cell r="A692">
            <v>0</v>
          </cell>
        </row>
        <row r="693">
          <cell r="A693">
            <v>0</v>
          </cell>
        </row>
        <row r="694">
          <cell r="A694">
            <v>0</v>
          </cell>
        </row>
        <row r="695">
          <cell r="A695">
            <v>0</v>
          </cell>
        </row>
        <row r="696">
          <cell r="A696">
            <v>0</v>
          </cell>
        </row>
        <row r="697">
          <cell r="A697">
            <v>0</v>
          </cell>
        </row>
        <row r="698">
          <cell r="A698">
            <v>0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0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0</v>
          </cell>
        </row>
        <row r="973">
          <cell r="A973">
            <v>0</v>
          </cell>
        </row>
        <row r="974">
          <cell r="A974">
            <v>0</v>
          </cell>
        </row>
        <row r="975">
          <cell r="A975">
            <v>0</v>
          </cell>
        </row>
        <row r="976">
          <cell r="A976">
            <v>0</v>
          </cell>
        </row>
        <row r="977">
          <cell r="A977">
            <v>0</v>
          </cell>
        </row>
        <row r="978">
          <cell r="A978">
            <v>0</v>
          </cell>
        </row>
        <row r="979">
          <cell r="A979">
            <v>0</v>
          </cell>
        </row>
        <row r="980">
          <cell r="A980">
            <v>0</v>
          </cell>
        </row>
        <row r="981">
          <cell r="A981">
            <v>0</v>
          </cell>
        </row>
        <row r="982">
          <cell r="A982">
            <v>0</v>
          </cell>
        </row>
        <row r="983">
          <cell r="A983">
            <v>0</v>
          </cell>
        </row>
        <row r="984">
          <cell r="A984">
            <v>0</v>
          </cell>
        </row>
        <row r="985">
          <cell r="A985">
            <v>0</v>
          </cell>
        </row>
        <row r="986">
          <cell r="A986">
            <v>0</v>
          </cell>
        </row>
        <row r="987">
          <cell r="A987">
            <v>0</v>
          </cell>
        </row>
        <row r="988">
          <cell r="A988">
            <v>0</v>
          </cell>
        </row>
        <row r="989">
          <cell r="A989">
            <v>0</v>
          </cell>
        </row>
        <row r="990">
          <cell r="A990">
            <v>0</v>
          </cell>
        </row>
        <row r="991">
          <cell r="A991">
            <v>0</v>
          </cell>
        </row>
        <row r="992">
          <cell r="A992">
            <v>0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0</v>
          </cell>
        </row>
        <row r="1001">
          <cell r="A1001">
            <v>0</v>
          </cell>
        </row>
        <row r="1002">
          <cell r="A1002">
            <v>0</v>
          </cell>
        </row>
        <row r="1003">
          <cell r="A1003">
            <v>0</v>
          </cell>
        </row>
        <row r="1004">
          <cell r="A1004">
            <v>0</v>
          </cell>
        </row>
        <row r="1005">
          <cell r="A1005">
            <v>0</v>
          </cell>
        </row>
        <row r="1006">
          <cell r="A1006">
            <v>0</v>
          </cell>
        </row>
        <row r="1007">
          <cell r="A1007">
            <v>0</v>
          </cell>
        </row>
        <row r="1008">
          <cell r="A1008">
            <v>0</v>
          </cell>
        </row>
        <row r="1009">
          <cell r="A1009">
            <v>0</v>
          </cell>
        </row>
        <row r="1010">
          <cell r="A1010">
            <v>0</v>
          </cell>
        </row>
        <row r="1011">
          <cell r="A1011">
            <v>0</v>
          </cell>
        </row>
        <row r="1012">
          <cell r="A1012">
            <v>0</v>
          </cell>
        </row>
        <row r="1013">
          <cell r="A1013">
            <v>0</v>
          </cell>
        </row>
        <row r="1014">
          <cell r="A1014">
            <v>0</v>
          </cell>
        </row>
        <row r="1015">
          <cell r="A1015">
            <v>0</v>
          </cell>
        </row>
        <row r="1016">
          <cell r="A1016">
            <v>0</v>
          </cell>
        </row>
        <row r="1017">
          <cell r="A1017">
            <v>0</v>
          </cell>
        </row>
        <row r="1018">
          <cell r="A1018">
            <v>0</v>
          </cell>
        </row>
        <row r="1019">
          <cell r="A1019">
            <v>0</v>
          </cell>
        </row>
        <row r="1020">
          <cell r="A1020">
            <v>0</v>
          </cell>
        </row>
        <row r="1021">
          <cell r="A1021">
            <v>0</v>
          </cell>
        </row>
        <row r="1022">
          <cell r="A1022">
            <v>0</v>
          </cell>
        </row>
        <row r="1023">
          <cell r="A1023">
            <v>0</v>
          </cell>
        </row>
        <row r="1024">
          <cell r="A1024">
            <v>0</v>
          </cell>
        </row>
        <row r="1025">
          <cell r="A1025">
            <v>0</v>
          </cell>
        </row>
        <row r="1026">
          <cell r="A1026">
            <v>0</v>
          </cell>
        </row>
        <row r="1027">
          <cell r="A1027">
            <v>0</v>
          </cell>
        </row>
        <row r="1028">
          <cell r="A1028">
            <v>0</v>
          </cell>
        </row>
        <row r="1029">
          <cell r="A1029">
            <v>0</v>
          </cell>
        </row>
        <row r="1030">
          <cell r="A1030">
            <v>0</v>
          </cell>
        </row>
        <row r="1031">
          <cell r="A1031">
            <v>0</v>
          </cell>
        </row>
        <row r="1032">
          <cell r="A1032">
            <v>0</v>
          </cell>
        </row>
        <row r="1033">
          <cell r="A1033">
            <v>0</v>
          </cell>
        </row>
        <row r="1034">
          <cell r="A1034">
            <v>0</v>
          </cell>
        </row>
        <row r="1035">
          <cell r="A1035">
            <v>0</v>
          </cell>
        </row>
        <row r="1036">
          <cell r="A1036">
            <v>0</v>
          </cell>
        </row>
        <row r="1037">
          <cell r="A1037">
            <v>0</v>
          </cell>
        </row>
        <row r="1038">
          <cell r="A1038">
            <v>0</v>
          </cell>
        </row>
        <row r="1039">
          <cell r="A1039">
            <v>0</v>
          </cell>
        </row>
        <row r="1040">
          <cell r="A1040">
            <v>0</v>
          </cell>
        </row>
        <row r="1041">
          <cell r="A1041">
            <v>0</v>
          </cell>
        </row>
        <row r="1042">
          <cell r="A1042">
            <v>0</v>
          </cell>
        </row>
        <row r="1043">
          <cell r="A1043">
            <v>0</v>
          </cell>
        </row>
        <row r="1044">
          <cell r="A1044">
            <v>0</v>
          </cell>
        </row>
        <row r="1045">
          <cell r="A1045">
            <v>0</v>
          </cell>
        </row>
        <row r="1046">
          <cell r="A1046">
            <v>0</v>
          </cell>
        </row>
        <row r="1047">
          <cell r="A1047">
            <v>0</v>
          </cell>
        </row>
        <row r="1048">
          <cell r="A1048">
            <v>0</v>
          </cell>
        </row>
        <row r="1049">
          <cell r="A1049">
            <v>0</v>
          </cell>
        </row>
        <row r="1050">
          <cell r="A1050">
            <v>0</v>
          </cell>
        </row>
        <row r="1051">
          <cell r="A1051">
            <v>0</v>
          </cell>
        </row>
        <row r="1052">
          <cell r="A1052">
            <v>0</v>
          </cell>
        </row>
        <row r="1053">
          <cell r="A1053">
            <v>0</v>
          </cell>
        </row>
        <row r="1054">
          <cell r="A1054">
            <v>0</v>
          </cell>
        </row>
        <row r="1055">
          <cell r="A1055">
            <v>0</v>
          </cell>
        </row>
        <row r="1056">
          <cell r="A1056">
            <v>0</v>
          </cell>
        </row>
        <row r="1057">
          <cell r="A1057">
            <v>0</v>
          </cell>
        </row>
        <row r="1058">
          <cell r="A1058">
            <v>0</v>
          </cell>
        </row>
        <row r="1059">
          <cell r="A1059">
            <v>0</v>
          </cell>
        </row>
        <row r="1060">
          <cell r="A1060">
            <v>0</v>
          </cell>
        </row>
        <row r="1061">
          <cell r="A1061">
            <v>0</v>
          </cell>
        </row>
        <row r="1062">
          <cell r="A1062">
            <v>0</v>
          </cell>
        </row>
        <row r="1063">
          <cell r="A1063">
            <v>0</v>
          </cell>
        </row>
        <row r="1064">
          <cell r="A1064">
            <v>0</v>
          </cell>
        </row>
        <row r="1065">
          <cell r="A1065">
            <v>0</v>
          </cell>
        </row>
        <row r="1066">
          <cell r="A1066">
            <v>0</v>
          </cell>
        </row>
        <row r="1067">
          <cell r="A1067">
            <v>0</v>
          </cell>
        </row>
        <row r="1068">
          <cell r="A1068">
            <v>0</v>
          </cell>
        </row>
        <row r="1069">
          <cell r="A1069">
            <v>0</v>
          </cell>
        </row>
        <row r="1070">
          <cell r="A1070">
            <v>0</v>
          </cell>
        </row>
        <row r="1071">
          <cell r="A1071">
            <v>0</v>
          </cell>
        </row>
        <row r="1072">
          <cell r="A1072">
            <v>0</v>
          </cell>
        </row>
        <row r="1073">
          <cell r="A1073">
            <v>0</v>
          </cell>
        </row>
        <row r="1074">
          <cell r="A1074">
            <v>0</v>
          </cell>
        </row>
        <row r="1075">
          <cell r="A1075">
            <v>0</v>
          </cell>
        </row>
        <row r="1076">
          <cell r="A1076">
            <v>0</v>
          </cell>
        </row>
        <row r="1077">
          <cell r="A1077">
            <v>0</v>
          </cell>
        </row>
        <row r="1078">
          <cell r="A1078">
            <v>0</v>
          </cell>
        </row>
        <row r="1079">
          <cell r="A1079">
            <v>0</v>
          </cell>
        </row>
        <row r="1080">
          <cell r="A1080">
            <v>0</v>
          </cell>
        </row>
        <row r="1081">
          <cell r="A1081">
            <v>0</v>
          </cell>
        </row>
        <row r="1082">
          <cell r="A1082">
            <v>0</v>
          </cell>
        </row>
        <row r="1083">
          <cell r="A1083">
            <v>0</v>
          </cell>
        </row>
        <row r="1084">
          <cell r="A1084">
            <v>0</v>
          </cell>
        </row>
        <row r="1085">
          <cell r="A1085">
            <v>0</v>
          </cell>
        </row>
        <row r="1086">
          <cell r="A1086">
            <v>0</v>
          </cell>
        </row>
        <row r="1087">
          <cell r="A1087">
            <v>0</v>
          </cell>
        </row>
        <row r="1088">
          <cell r="A1088">
            <v>0</v>
          </cell>
        </row>
        <row r="1089">
          <cell r="A1089">
            <v>0</v>
          </cell>
        </row>
        <row r="1090">
          <cell r="A1090">
            <v>0</v>
          </cell>
        </row>
        <row r="1091">
          <cell r="A1091">
            <v>0</v>
          </cell>
        </row>
        <row r="1092">
          <cell r="A1092">
            <v>0</v>
          </cell>
        </row>
        <row r="1093">
          <cell r="A1093">
            <v>0</v>
          </cell>
        </row>
        <row r="1094">
          <cell r="A1094">
            <v>0</v>
          </cell>
        </row>
        <row r="1095">
          <cell r="A1095">
            <v>0</v>
          </cell>
        </row>
        <row r="1096">
          <cell r="A1096">
            <v>0</v>
          </cell>
        </row>
        <row r="1097">
          <cell r="A1097">
            <v>0</v>
          </cell>
        </row>
        <row r="1098">
          <cell r="A1098">
            <v>0</v>
          </cell>
        </row>
        <row r="1099">
          <cell r="A1099">
            <v>0</v>
          </cell>
        </row>
        <row r="1100">
          <cell r="A1100">
            <v>0</v>
          </cell>
        </row>
        <row r="1101">
          <cell r="A1101">
            <v>0</v>
          </cell>
        </row>
        <row r="1102">
          <cell r="A1102">
            <v>0</v>
          </cell>
        </row>
        <row r="1103">
          <cell r="A1103">
            <v>0</v>
          </cell>
        </row>
        <row r="1104">
          <cell r="A1104">
            <v>0</v>
          </cell>
        </row>
        <row r="1105">
          <cell r="A1105">
            <v>0</v>
          </cell>
        </row>
        <row r="1106">
          <cell r="A1106">
            <v>0</v>
          </cell>
        </row>
        <row r="1107">
          <cell r="A1107">
            <v>0</v>
          </cell>
        </row>
        <row r="1108">
          <cell r="A1108">
            <v>0</v>
          </cell>
        </row>
        <row r="1109">
          <cell r="A1109">
            <v>0</v>
          </cell>
        </row>
        <row r="1110">
          <cell r="A1110">
            <v>0</v>
          </cell>
        </row>
        <row r="1111">
          <cell r="A1111">
            <v>0</v>
          </cell>
        </row>
        <row r="1112">
          <cell r="A1112">
            <v>0</v>
          </cell>
        </row>
        <row r="1113">
          <cell r="A1113">
            <v>0</v>
          </cell>
        </row>
        <row r="1114">
          <cell r="A1114">
            <v>0</v>
          </cell>
        </row>
        <row r="1115">
          <cell r="A1115">
            <v>0</v>
          </cell>
        </row>
        <row r="1116">
          <cell r="A1116">
            <v>0</v>
          </cell>
        </row>
        <row r="1117">
          <cell r="A1117">
            <v>0</v>
          </cell>
        </row>
        <row r="1118">
          <cell r="A1118">
            <v>0</v>
          </cell>
        </row>
        <row r="1119">
          <cell r="A1119">
            <v>0</v>
          </cell>
        </row>
        <row r="1120">
          <cell r="A1120">
            <v>0</v>
          </cell>
        </row>
        <row r="1121">
          <cell r="A1121">
            <v>0</v>
          </cell>
        </row>
        <row r="1122">
          <cell r="A1122">
            <v>0</v>
          </cell>
        </row>
        <row r="1123">
          <cell r="A1123">
            <v>0</v>
          </cell>
        </row>
        <row r="1124">
          <cell r="A1124">
            <v>0</v>
          </cell>
        </row>
        <row r="1125">
          <cell r="A1125">
            <v>0</v>
          </cell>
        </row>
        <row r="1126">
          <cell r="A1126">
            <v>0</v>
          </cell>
        </row>
        <row r="1127">
          <cell r="A1127">
            <v>0</v>
          </cell>
        </row>
        <row r="1128">
          <cell r="A1128">
            <v>0</v>
          </cell>
        </row>
        <row r="1129">
          <cell r="A1129">
            <v>0</v>
          </cell>
        </row>
        <row r="1130">
          <cell r="A1130">
            <v>0</v>
          </cell>
        </row>
        <row r="1131">
          <cell r="A1131">
            <v>0</v>
          </cell>
        </row>
        <row r="1132">
          <cell r="A1132">
            <v>0</v>
          </cell>
        </row>
        <row r="1133">
          <cell r="A1133">
            <v>0</v>
          </cell>
        </row>
        <row r="1134">
          <cell r="A1134">
            <v>0</v>
          </cell>
        </row>
        <row r="1135">
          <cell r="A1135">
            <v>0</v>
          </cell>
        </row>
        <row r="1136">
          <cell r="A1136">
            <v>0</v>
          </cell>
        </row>
        <row r="1137">
          <cell r="A1137">
            <v>0</v>
          </cell>
        </row>
        <row r="1138">
          <cell r="A1138">
            <v>0</v>
          </cell>
        </row>
        <row r="1139">
          <cell r="A1139">
            <v>0</v>
          </cell>
        </row>
        <row r="1140">
          <cell r="A1140">
            <v>0</v>
          </cell>
        </row>
        <row r="1141">
          <cell r="A1141">
            <v>0</v>
          </cell>
        </row>
        <row r="1142">
          <cell r="A1142">
            <v>0</v>
          </cell>
        </row>
        <row r="1143">
          <cell r="A1143">
            <v>0</v>
          </cell>
        </row>
        <row r="1144">
          <cell r="A1144">
            <v>0</v>
          </cell>
        </row>
        <row r="1145">
          <cell r="A1145">
            <v>0</v>
          </cell>
        </row>
        <row r="1146">
          <cell r="A1146">
            <v>0</v>
          </cell>
        </row>
        <row r="1147">
          <cell r="A1147">
            <v>0</v>
          </cell>
        </row>
        <row r="1148">
          <cell r="A1148">
            <v>0</v>
          </cell>
        </row>
        <row r="1149">
          <cell r="A1149">
            <v>0</v>
          </cell>
        </row>
        <row r="1150">
          <cell r="A1150">
            <v>0</v>
          </cell>
        </row>
        <row r="1151">
          <cell r="A1151">
            <v>0</v>
          </cell>
        </row>
        <row r="1152">
          <cell r="A1152">
            <v>0</v>
          </cell>
        </row>
        <row r="1153">
          <cell r="A1153">
            <v>0</v>
          </cell>
        </row>
        <row r="1154">
          <cell r="A1154">
            <v>0</v>
          </cell>
        </row>
        <row r="1155">
          <cell r="A1155">
            <v>0</v>
          </cell>
        </row>
        <row r="1156">
          <cell r="A1156">
            <v>0</v>
          </cell>
        </row>
        <row r="1157">
          <cell r="A1157">
            <v>0</v>
          </cell>
        </row>
        <row r="1158">
          <cell r="A1158">
            <v>0</v>
          </cell>
        </row>
        <row r="1159">
          <cell r="A1159">
            <v>0</v>
          </cell>
        </row>
        <row r="1160">
          <cell r="A1160">
            <v>0</v>
          </cell>
        </row>
        <row r="1161">
          <cell r="A1161">
            <v>0</v>
          </cell>
        </row>
        <row r="1162">
          <cell r="A1162">
            <v>0</v>
          </cell>
        </row>
        <row r="1163">
          <cell r="A1163">
            <v>0</v>
          </cell>
        </row>
        <row r="1164">
          <cell r="A1164">
            <v>0</v>
          </cell>
        </row>
        <row r="1165">
          <cell r="A1165">
            <v>0</v>
          </cell>
        </row>
        <row r="1166">
          <cell r="A1166">
            <v>0</v>
          </cell>
        </row>
        <row r="1167">
          <cell r="A1167">
            <v>0</v>
          </cell>
        </row>
        <row r="1168">
          <cell r="A1168">
            <v>0</v>
          </cell>
        </row>
        <row r="1169">
          <cell r="A1169">
            <v>0</v>
          </cell>
        </row>
        <row r="1170">
          <cell r="A1170">
            <v>0</v>
          </cell>
        </row>
        <row r="1171">
          <cell r="A1171">
            <v>0</v>
          </cell>
        </row>
        <row r="1172">
          <cell r="A1172">
            <v>0</v>
          </cell>
        </row>
        <row r="1173">
          <cell r="A1173">
            <v>0</v>
          </cell>
        </row>
        <row r="1174">
          <cell r="A1174">
            <v>0</v>
          </cell>
        </row>
        <row r="1175">
          <cell r="A1175">
            <v>0</v>
          </cell>
        </row>
        <row r="1176">
          <cell r="A1176">
            <v>0</v>
          </cell>
        </row>
        <row r="1177">
          <cell r="A1177">
            <v>0</v>
          </cell>
        </row>
        <row r="1178">
          <cell r="A1178">
            <v>0</v>
          </cell>
        </row>
        <row r="1179">
          <cell r="A1179">
            <v>0</v>
          </cell>
        </row>
        <row r="1180">
          <cell r="A1180">
            <v>0</v>
          </cell>
        </row>
        <row r="1181">
          <cell r="A1181">
            <v>0</v>
          </cell>
        </row>
        <row r="1182">
          <cell r="A1182">
            <v>0</v>
          </cell>
        </row>
        <row r="1183">
          <cell r="A1183">
            <v>0</v>
          </cell>
        </row>
        <row r="1184">
          <cell r="A1184">
            <v>0</v>
          </cell>
        </row>
        <row r="1185">
          <cell r="A1185">
            <v>0</v>
          </cell>
        </row>
        <row r="1186">
          <cell r="A1186">
            <v>0</v>
          </cell>
        </row>
        <row r="1187">
          <cell r="A1187">
            <v>0</v>
          </cell>
        </row>
        <row r="1188">
          <cell r="A1188">
            <v>0</v>
          </cell>
        </row>
        <row r="1189">
          <cell r="A1189">
            <v>0</v>
          </cell>
        </row>
        <row r="1190">
          <cell r="A1190">
            <v>0</v>
          </cell>
        </row>
        <row r="1191">
          <cell r="A1191">
            <v>0</v>
          </cell>
        </row>
        <row r="1192">
          <cell r="A1192">
            <v>0</v>
          </cell>
        </row>
        <row r="1193">
          <cell r="A1193">
            <v>0</v>
          </cell>
        </row>
        <row r="1194">
          <cell r="A1194">
            <v>0</v>
          </cell>
        </row>
        <row r="1195">
          <cell r="A1195">
            <v>0</v>
          </cell>
        </row>
        <row r="1196">
          <cell r="A1196">
            <v>0</v>
          </cell>
        </row>
        <row r="1197">
          <cell r="A1197">
            <v>0</v>
          </cell>
        </row>
        <row r="1198">
          <cell r="A1198">
            <v>0</v>
          </cell>
        </row>
        <row r="1199">
          <cell r="A1199">
            <v>0</v>
          </cell>
        </row>
        <row r="1200">
          <cell r="A1200">
            <v>0</v>
          </cell>
        </row>
        <row r="1201">
          <cell r="A1201">
            <v>0</v>
          </cell>
        </row>
        <row r="1202">
          <cell r="A1202">
            <v>0</v>
          </cell>
        </row>
        <row r="1203">
          <cell r="A1203">
            <v>0</v>
          </cell>
        </row>
        <row r="1204">
          <cell r="A1204">
            <v>0</v>
          </cell>
        </row>
        <row r="1205">
          <cell r="A1205">
            <v>0</v>
          </cell>
        </row>
        <row r="1206">
          <cell r="A1206">
            <v>0</v>
          </cell>
        </row>
        <row r="1207">
          <cell r="A1207">
            <v>0</v>
          </cell>
        </row>
        <row r="1208">
          <cell r="A1208">
            <v>0</v>
          </cell>
        </row>
        <row r="1209">
          <cell r="A1209">
            <v>0</v>
          </cell>
        </row>
        <row r="1210">
          <cell r="A1210">
            <v>0</v>
          </cell>
        </row>
        <row r="1211">
          <cell r="A1211">
            <v>0</v>
          </cell>
        </row>
        <row r="1212">
          <cell r="A121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YS #"/>
      <sheetName val="DELIVERY"/>
      <sheetName val="INVENTORY"/>
      <sheetName val="PRODUCTION"/>
      <sheetName val="PRICEVARIANCE"/>
      <sheetName val="PRICELST"/>
      <sheetName val="monthly"/>
    </sheetNames>
    <sheetDataSet>
      <sheetData sheetId="0">
        <row r="284">
          <cell r="B284">
            <v>0.02</v>
          </cell>
        </row>
        <row r="286">
          <cell r="B286">
            <v>3.5000000000000003E-2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M V ACT"/>
      <sheetName val="BTG"/>
      <sheetName val="DSM FILE"/>
      <sheetName val="BX-C ORDERS"/>
      <sheetName val="SALES"/>
      <sheetName val="PRIOR MTH SALES"/>
      <sheetName val="3MO SALES"/>
      <sheetName val="KSTOCK"/>
      <sheetName val="3MO ORDS"/>
      <sheetName val="WORD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KF"/>
      <sheetName val="P99-12A"/>
      <sheetName val="MY"/>
      <sheetName val="PSET"/>
      <sheetName val="PSPL"/>
      <sheetName val="PL-TM"/>
    </sheetNames>
    <sheetDataSet>
      <sheetData sheetId="0">
        <row r="2">
          <cell r="A2" t="str">
            <v>body</v>
          </cell>
          <cell r="B2" t="str">
            <v>dist</v>
          </cell>
          <cell r="C2" t="str">
            <v>pl</v>
          </cell>
          <cell r="D2" t="str">
            <v>km</v>
          </cell>
          <cell r="E2" t="str">
            <v>199910</v>
          </cell>
          <cell r="F2" t="str">
            <v>199911</v>
          </cell>
          <cell r="G2" t="str">
            <v>199912</v>
          </cell>
          <cell r="H2" t="str">
            <v>200001</v>
          </cell>
          <cell r="I2" t="str">
            <v>200002</v>
          </cell>
          <cell r="J2" t="str">
            <v>200003</v>
          </cell>
          <cell r="K2" t="str">
            <v>200004</v>
          </cell>
          <cell r="L2" t="str">
            <v>200005</v>
          </cell>
          <cell r="M2" t="str">
            <v>200006</v>
          </cell>
          <cell r="N2" t="str">
            <v>200007</v>
          </cell>
          <cell r="O2" t="str">
            <v>200008</v>
          </cell>
          <cell r="P2" t="str">
            <v>200009</v>
          </cell>
          <cell r="Q2" t="str">
            <v>200010</v>
          </cell>
          <cell r="R2" t="str">
            <v>200011</v>
          </cell>
          <cell r="S2" t="str">
            <v>200012</v>
          </cell>
        </row>
        <row r="3">
          <cell r="A3" t="str">
            <v>F24S</v>
          </cell>
          <cell r="B3" t="str">
            <v>Argentin</v>
          </cell>
          <cell r="C3" t="str">
            <v>GST</v>
          </cell>
          <cell r="D3" t="str">
            <v>D32AMNGFLFA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</row>
        <row r="4">
          <cell r="A4" t="str">
            <v>F24S</v>
          </cell>
          <cell r="B4" t="str">
            <v>Brazil</v>
          </cell>
          <cell r="C4" t="str">
            <v>GST</v>
          </cell>
          <cell r="D4" t="str">
            <v>D32AMNGFLFB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</row>
        <row r="5">
          <cell r="A5" t="str">
            <v>F24S</v>
          </cell>
          <cell r="B5" t="str">
            <v>EU</v>
          </cell>
          <cell r="C5" t="str">
            <v>GS-EU</v>
          </cell>
          <cell r="D5" t="str">
            <v>D32AMNHSLF6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</row>
        <row r="6">
          <cell r="A6" t="str">
            <v>F24S</v>
          </cell>
          <cell r="B6" t="str">
            <v>Guam</v>
          </cell>
          <cell r="C6" t="str">
            <v>GS</v>
          </cell>
          <cell r="D6" t="str">
            <v>D31AMNHML4M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</row>
        <row r="7">
          <cell r="A7" t="str">
            <v>F24S</v>
          </cell>
          <cell r="B7" t="str">
            <v>Guam</v>
          </cell>
          <cell r="C7" t="str">
            <v>GS</v>
          </cell>
          <cell r="D7" t="str">
            <v>D31AMRHML4M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A8" t="str">
            <v>F24S</v>
          </cell>
          <cell r="B8" t="str">
            <v>Guam</v>
          </cell>
          <cell r="C8" t="str">
            <v>RS</v>
          </cell>
          <cell r="D8" t="str">
            <v>D31AMNJML4M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A9" t="str">
            <v>F24s</v>
          </cell>
          <cell r="B9" t="str">
            <v>MMSA</v>
          </cell>
          <cell r="C9" t="str">
            <v>GS</v>
          </cell>
          <cell r="D9" t="str">
            <v>D31AMNHML4M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A10" t="str">
            <v>F24s</v>
          </cell>
          <cell r="B10" t="str">
            <v>MMSA</v>
          </cell>
          <cell r="C10" t="str">
            <v>GS</v>
          </cell>
          <cell r="D10" t="str">
            <v>D31AMNHML9M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A11" t="str">
            <v>F24s</v>
          </cell>
          <cell r="B11" t="str">
            <v>MMSA</v>
          </cell>
          <cell r="C11" t="str">
            <v>GS</v>
          </cell>
          <cell r="D11" t="str">
            <v>D31AMRHML4M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A12" t="str">
            <v>F24s</v>
          </cell>
          <cell r="B12" t="str">
            <v>MMSA</v>
          </cell>
          <cell r="C12" t="str">
            <v>GS</v>
          </cell>
          <cell r="D12" t="str">
            <v>D31AMRHML9M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A13" t="str">
            <v>F24s</v>
          </cell>
          <cell r="B13" t="str">
            <v>MMSA</v>
          </cell>
          <cell r="C13" t="str">
            <v>GS-10th</v>
          </cell>
          <cell r="D13" t="str">
            <v>D31AMNXML4M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A14" t="str">
            <v>F24s</v>
          </cell>
          <cell r="B14" t="str">
            <v>MMSA</v>
          </cell>
          <cell r="C14" t="str">
            <v>GS-10th</v>
          </cell>
          <cell r="D14" t="str">
            <v>D31AMNXML9M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A15" t="str">
            <v>F24s</v>
          </cell>
          <cell r="B15" t="str">
            <v>MMSA</v>
          </cell>
          <cell r="C15" t="str">
            <v>GS-10th</v>
          </cell>
          <cell r="D15" t="str">
            <v>D31AMRXML4M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A16" t="str">
            <v>F24s</v>
          </cell>
          <cell r="B16" t="str">
            <v>MMSA</v>
          </cell>
          <cell r="C16" t="str">
            <v>GS-10th</v>
          </cell>
          <cell r="D16" t="str">
            <v>D31AMRXML9M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A17" t="str">
            <v>F24s</v>
          </cell>
          <cell r="B17" t="str">
            <v>MMSA</v>
          </cell>
          <cell r="C17" t="str">
            <v>GST</v>
          </cell>
          <cell r="D17" t="str">
            <v>D32AMNGFL4M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A18" t="str">
            <v>F24s</v>
          </cell>
          <cell r="B18" t="str">
            <v>MMSA</v>
          </cell>
          <cell r="C18" t="str">
            <v>GST</v>
          </cell>
          <cell r="D18" t="str">
            <v>D32AMNGFL9M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A19" t="str">
            <v>F24s</v>
          </cell>
          <cell r="B19" t="str">
            <v>MMSA</v>
          </cell>
          <cell r="C19" t="str">
            <v>GST</v>
          </cell>
          <cell r="D19" t="str">
            <v>D32AMRGFL4M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A20" t="str">
            <v>F24s</v>
          </cell>
          <cell r="B20" t="str">
            <v>MMSA</v>
          </cell>
          <cell r="C20" t="str">
            <v>GST</v>
          </cell>
          <cell r="D20" t="str">
            <v>D32AMRGFL9M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A21" t="str">
            <v>F24s</v>
          </cell>
          <cell r="B21" t="str">
            <v>MMSA</v>
          </cell>
          <cell r="C21" t="str">
            <v>GSX</v>
          </cell>
          <cell r="D21" t="str">
            <v>D33AMNGFL4M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A22" t="str">
            <v>F24s</v>
          </cell>
          <cell r="B22" t="str">
            <v>MMSA</v>
          </cell>
          <cell r="C22" t="str">
            <v>GSX</v>
          </cell>
          <cell r="D22" t="str">
            <v>D33AMNGFL9M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A23" t="str">
            <v>F24s</v>
          </cell>
          <cell r="B23" t="str">
            <v>MMSA</v>
          </cell>
          <cell r="C23" t="str">
            <v>GSX</v>
          </cell>
          <cell r="D23" t="str">
            <v>D33AMRGFL4M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A24" t="str">
            <v>F24s</v>
          </cell>
          <cell r="B24" t="str">
            <v>MMSA</v>
          </cell>
          <cell r="C24" t="str">
            <v>GSX</v>
          </cell>
          <cell r="D24" t="str">
            <v>D33AMRGFL9M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A25" t="str">
            <v>F24s</v>
          </cell>
          <cell r="B25" t="str">
            <v>MMSA</v>
          </cell>
          <cell r="C25" t="str">
            <v>RS</v>
          </cell>
          <cell r="D25" t="str">
            <v>D31AMNJML4M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A26" t="str">
            <v>F24s</v>
          </cell>
          <cell r="B26" t="str">
            <v>MMSA</v>
          </cell>
          <cell r="C26" t="str">
            <v>RS</v>
          </cell>
          <cell r="D26" t="str">
            <v>D31AMNJML9M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A27" t="str">
            <v>F24s</v>
          </cell>
          <cell r="B27" t="str">
            <v>MMSA</v>
          </cell>
          <cell r="C27" t="str">
            <v>RS</v>
          </cell>
          <cell r="D27" t="str">
            <v>D31AMRJML4M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A28" t="str">
            <v>F24s</v>
          </cell>
          <cell r="B28" t="str">
            <v>MMSA</v>
          </cell>
          <cell r="C28" t="str">
            <v>RS</v>
          </cell>
          <cell r="D28" t="str">
            <v>D31AMRJML9M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A29" t="str">
            <v>F24S</v>
          </cell>
          <cell r="B29" t="str">
            <v>PuertoR</v>
          </cell>
          <cell r="C29" t="str">
            <v>GST</v>
          </cell>
          <cell r="D29" t="str">
            <v>D32AMNGFL4M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A30" t="str">
            <v>F24S</v>
          </cell>
          <cell r="B30" t="str">
            <v>PuertoR</v>
          </cell>
          <cell r="C30" t="str">
            <v>GST</v>
          </cell>
          <cell r="D30" t="str">
            <v>D32AMRGFL4M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A31" t="str">
            <v>F24S</v>
          </cell>
          <cell r="B31" t="str">
            <v>PuertoR</v>
          </cell>
          <cell r="C31" t="str">
            <v>RS</v>
          </cell>
          <cell r="D31" t="str">
            <v>D31AMNJML4M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A32" t="str">
            <v>F24S</v>
          </cell>
          <cell r="B32" t="str">
            <v>PuertoR</v>
          </cell>
          <cell r="C32" t="str">
            <v>RS</v>
          </cell>
          <cell r="D32" t="str">
            <v>D31AMRJML4M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A33" t="str">
            <v>F24S</v>
          </cell>
          <cell r="B33" t="str">
            <v>Taiwan</v>
          </cell>
          <cell r="C33" t="str">
            <v>GS</v>
          </cell>
          <cell r="D33" t="str">
            <v>D31AMRHMLFQ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A34" t="str">
            <v>F24S</v>
          </cell>
          <cell r="B34" t="str">
            <v>Taiwan</v>
          </cell>
          <cell r="C34" t="str">
            <v>GST</v>
          </cell>
          <cell r="D34" t="str">
            <v>D32AMRGFLFQ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A35" t="str">
            <v>F24S</v>
          </cell>
          <cell r="B35" t="str">
            <v>Taiwan</v>
          </cell>
          <cell r="C35" t="str">
            <v>RS</v>
          </cell>
          <cell r="D35" t="str">
            <v>D31AMRJMLFQ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A36" t="str">
            <v>F28</v>
          </cell>
          <cell r="B36" t="str">
            <v>MMSA</v>
          </cell>
          <cell r="C36" t="str">
            <v>GS</v>
          </cell>
          <cell r="D36" t="str">
            <v>D39ABNJEL4M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A37" t="str">
            <v>F28</v>
          </cell>
          <cell r="B37" t="str">
            <v>MMSA</v>
          </cell>
          <cell r="C37" t="str">
            <v>GS</v>
          </cell>
          <cell r="D37" t="str">
            <v>D39ABNJEL9M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A38" t="str">
            <v>F28</v>
          </cell>
          <cell r="B38" t="str">
            <v>MMSA</v>
          </cell>
          <cell r="C38" t="str">
            <v>GS</v>
          </cell>
          <cell r="D38" t="str">
            <v>D39ABRJEL4M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A39" t="str">
            <v>F28</v>
          </cell>
          <cell r="B39" t="str">
            <v>MMSA</v>
          </cell>
          <cell r="C39" t="str">
            <v>GS</v>
          </cell>
          <cell r="D39" t="str">
            <v>D39ABRJEL9M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A40" t="str">
            <v>F28</v>
          </cell>
          <cell r="B40" t="str">
            <v>MMSA</v>
          </cell>
          <cell r="C40" t="str">
            <v>GST</v>
          </cell>
          <cell r="D40" t="str">
            <v>D38ABNGFL4M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F28</v>
          </cell>
          <cell r="B41" t="str">
            <v>MMSA</v>
          </cell>
          <cell r="C41" t="str">
            <v>GST</v>
          </cell>
          <cell r="D41" t="str">
            <v>D38ABNGFL9M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A42" t="str">
            <v>F28</v>
          </cell>
          <cell r="B42" t="str">
            <v>MMSA</v>
          </cell>
          <cell r="C42" t="str">
            <v>GST</v>
          </cell>
          <cell r="D42" t="str">
            <v>D38ABRGFL4M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A43" t="str">
            <v>F28</v>
          </cell>
          <cell r="B43" t="str">
            <v>MMSA</v>
          </cell>
          <cell r="C43" t="str">
            <v>GST</v>
          </cell>
          <cell r="D43" t="str">
            <v>D38ABRGFL9M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A44" t="str">
            <v>F28</v>
          </cell>
          <cell r="B44" t="str">
            <v>PuertoR</v>
          </cell>
          <cell r="C44" t="str">
            <v>GST</v>
          </cell>
          <cell r="D44" t="str">
            <v>D38ABNGFL9M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A45" t="str">
            <v>F28</v>
          </cell>
          <cell r="B45" t="str">
            <v>PuertoR</v>
          </cell>
          <cell r="C45" t="str">
            <v>GST</v>
          </cell>
          <cell r="D45" t="str">
            <v>D38ABRGFL4M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A46" t="str">
            <v>FJ22</v>
          </cell>
          <cell r="B46" t="str">
            <v>CHRYSLER</v>
          </cell>
          <cell r="C46" t="str">
            <v>2.0LX</v>
          </cell>
          <cell r="D46" t="str">
            <v>D41AHNHML4C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A47" t="str">
            <v>FJ22</v>
          </cell>
          <cell r="B47" t="str">
            <v>CHRYSLER</v>
          </cell>
          <cell r="C47" t="str">
            <v>2.0LX</v>
          </cell>
          <cell r="D47" t="str">
            <v>D41AHNHML5C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A48" t="str">
            <v>FJ22</v>
          </cell>
          <cell r="B48" t="str">
            <v>CHRYSLER</v>
          </cell>
          <cell r="C48" t="str">
            <v>2.0LX</v>
          </cell>
          <cell r="D48" t="str">
            <v>D41AHNHML9C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A49" t="str">
            <v>FJ22</v>
          </cell>
          <cell r="B49" t="str">
            <v>CHRYSLER</v>
          </cell>
          <cell r="C49" t="str">
            <v>2.0LX</v>
          </cell>
          <cell r="D49" t="str">
            <v>D41AHRHML4C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 t="str">
            <v>FJ22</v>
          </cell>
          <cell r="B50" t="str">
            <v>CHRYSLER</v>
          </cell>
          <cell r="C50" t="str">
            <v>2.0LX</v>
          </cell>
          <cell r="D50" t="str">
            <v>D41AHRHML5C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A51" t="str">
            <v>FJ22</v>
          </cell>
          <cell r="B51" t="str">
            <v>CHRYSLER</v>
          </cell>
          <cell r="C51" t="str">
            <v>2.0LX</v>
          </cell>
          <cell r="D51" t="str">
            <v>D41AHRHML9C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A52" t="str">
            <v>FJ22</v>
          </cell>
          <cell r="B52" t="str">
            <v>CHRYSLER</v>
          </cell>
          <cell r="C52" t="str">
            <v>2.5LX</v>
          </cell>
          <cell r="D52" t="str">
            <v>D42AHRHEL4C</v>
          </cell>
          <cell r="E52">
            <v>120</v>
          </cell>
          <cell r="F52">
            <v>216</v>
          </cell>
          <cell r="G52">
            <v>96</v>
          </cell>
          <cell r="H52">
            <v>160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A53" t="str">
            <v>FJ22</v>
          </cell>
          <cell r="B53" t="str">
            <v>CHRYSLER</v>
          </cell>
          <cell r="C53" t="str">
            <v>2.5LX</v>
          </cell>
          <cell r="D53" t="str">
            <v>D42AHRHEL5C</v>
          </cell>
          <cell r="E53">
            <v>0</v>
          </cell>
          <cell r="F53">
            <v>0</v>
          </cell>
          <cell r="G53">
            <v>6</v>
          </cell>
          <cell r="H53">
            <v>6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A54" t="str">
            <v>FJ22</v>
          </cell>
          <cell r="B54" t="str">
            <v>CHRYSLER</v>
          </cell>
          <cell r="C54" t="str">
            <v>2.5LX</v>
          </cell>
          <cell r="D54" t="str">
            <v>D42AHRHEL9C</v>
          </cell>
          <cell r="E54">
            <v>54</v>
          </cell>
          <cell r="F54">
            <v>204</v>
          </cell>
          <cell r="G54">
            <v>78</v>
          </cell>
          <cell r="H54">
            <v>65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A55" t="str">
            <v>FJ22</v>
          </cell>
          <cell r="B55" t="str">
            <v>CHRYSLER</v>
          </cell>
          <cell r="C55" t="str">
            <v>2.5LXi</v>
          </cell>
          <cell r="D55" t="str">
            <v>D42AHRXEL4C</v>
          </cell>
          <cell r="E55">
            <v>1146</v>
          </cell>
          <cell r="F55">
            <v>355</v>
          </cell>
          <cell r="G55">
            <v>66</v>
          </cell>
          <cell r="H55">
            <v>204</v>
          </cell>
          <cell r="I55">
            <v>999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A56" t="str">
            <v>FJ22</v>
          </cell>
          <cell r="B56" t="str">
            <v>CHRYSLER</v>
          </cell>
          <cell r="C56" t="str">
            <v>2.5LXi</v>
          </cell>
          <cell r="D56" t="str">
            <v>D42AHRXEL5C</v>
          </cell>
          <cell r="E56">
            <v>42</v>
          </cell>
          <cell r="F56">
            <v>30</v>
          </cell>
          <cell r="G56">
            <v>24</v>
          </cell>
          <cell r="H56">
            <v>16</v>
          </cell>
          <cell r="I56">
            <v>35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A57" t="str">
            <v>FJ22</v>
          </cell>
          <cell r="B57" t="str">
            <v>CHRYSLER</v>
          </cell>
          <cell r="C57" t="str">
            <v>2.5LXi</v>
          </cell>
          <cell r="D57" t="str">
            <v>D42AHRXEL9C</v>
          </cell>
          <cell r="E57">
            <v>552</v>
          </cell>
          <cell r="F57">
            <v>384</v>
          </cell>
          <cell r="G57">
            <v>855</v>
          </cell>
          <cell r="H57">
            <v>522</v>
          </cell>
          <cell r="I57">
            <v>346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A58" t="str">
            <v>FJ22</v>
          </cell>
          <cell r="B58" t="str">
            <v>CHRYSLER</v>
          </cell>
          <cell r="C58" t="str">
            <v>2.5LXi</v>
          </cell>
          <cell r="D58" t="str">
            <v>D42AHRXELFC</v>
          </cell>
          <cell r="E58">
            <v>62</v>
          </cell>
          <cell r="F58">
            <v>161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A59" t="str">
            <v>FJ22</v>
          </cell>
          <cell r="B59" t="str">
            <v>Dodge</v>
          </cell>
          <cell r="C59" t="str">
            <v>2.0Base</v>
          </cell>
          <cell r="D59" t="str">
            <v>D41AHNHML4D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A60" t="str">
            <v>FJ22</v>
          </cell>
          <cell r="B60" t="str">
            <v>Dodge</v>
          </cell>
          <cell r="C60" t="str">
            <v>2.0Base</v>
          </cell>
          <cell r="D60" t="str">
            <v>D41AHNHML5D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A61" t="str">
            <v>FJ22</v>
          </cell>
          <cell r="B61" t="str">
            <v>Dodge</v>
          </cell>
          <cell r="C61" t="str">
            <v>2.0Base</v>
          </cell>
          <cell r="D61" t="str">
            <v>D41AHNHML9D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A62" t="str">
            <v>FJ22</v>
          </cell>
          <cell r="B62" t="str">
            <v>Dodge</v>
          </cell>
          <cell r="C62" t="str">
            <v>2.0Base</v>
          </cell>
          <cell r="D62" t="str">
            <v>D41AHRHML4D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A63" t="str">
            <v>FJ22</v>
          </cell>
          <cell r="B63" t="str">
            <v>Dodge</v>
          </cell>
          <cell r="C63" t="str">
            <v>2.0Base</v>
          </cell>
          <cell r="D63" t="str">
            <v>D41AHRHML5D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A64" t="str">
            <v>FJ22</v>
          </cell>
          <cell r="B64" t="str">
            <v>Dodge</v>
          </cell>
          <cell r="C64" t="str">
            <v>2.0Base</v>
          </cell>
          <cell r="D64" t="str">
            <v>D41AHRHML9D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A65" t="str">
            <v>FJ22</v>
          </cell>
          <cell r="B65" t="str">
            <v>Dodge</v>
          </cell>
          <cell r="C65" t="str">
            <v>2.0ES</v>
          </cell>
          <cell r="D65" t="str">
            <v>D41AHNXML4D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A66" t="str">
            <v>FJ22</v>
          </cell>
          <cell r="B66" t="str">
            <v>Dodge</v>
          </cell>
          <cell r="C66" t="str">
            <v>2.0ES</v>
          </cell>
          <cell r="D66" t="str">
            <v>D41AHNXML5D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A67" t="str">
            <v>FJ22</v>
          </cell>
          <cell r="B67" t="str">
            <v>Dodge</v>
          </cell>
          <cell r="C67" t="str">
            <v>2.0ES</v>
          </cell>
          <cell r="D67" t="str">
            <v>D41AHNXML9D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A68" t="str">
            <v>FJ22</v>
          </cell>
          <cell r="B68" t="str">
            <v>Dodge</v>
          </cell>
          <cell r="C68" t="str">
            <v>2.5Base</v>
          </cell>
          <cell r="D68" t="str">
            <v>D42AHRHEL4D</v>
          </cell>
          <cell r="E68">
            <v>348</v>
          </cell>
          <cell r="F68">
            <v>348</v>
          </cell>
          <cell r="G68">
            <v>246</v>
          </cell>
          <cell r="H68">
            <v>294</v>
          </cell>
          <cell r="I68">
            <v>368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A69" t="str">
            <v>FJ22</v>
          </cell>
          <cell r="B69" t="str">
            <v>Dodge</v>
          </cell>
          <cell r="C69" t="str">
            <v>2.5Base</v>
          </cell>
          <cell r="D69" t="str">
            <v>D42AHRHEL5D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A70" t="str">
            <v>FJ22</v>
          </cell>
          <cell r="B70" t="str">
            <v>Dodge</v>
          </cell>
          <cell r="C70" t="str">
            <v>2.5Base</v>
          </cell>
          <cell r="D70" t="str">
            <v>D42AHRHEL9D</v>
          </cell>
          <cell r="E70">
            <v>150</v>
          </cell>
          <cell r="F70">
            <v>132</v>
          </cell>
          <cell r="G70">
            <v>138</v>
          </cell>
          <cell r="H70">
            <v>131</v>
          </cell>
          <cell r="I70">
            <v>240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A71" t="str">
            <v>FJ22</v>
          </cell>
          <cell r="B71" t="str">
            <v>Dodge</v>
          </cell>
          <cell r="C71" t="str">
            <v>2.5ES</v>
          </cell>
          <cell r="D71" t="str">
            <v>D42AHRXEL4D</v>
          </cell>
          <cell r="E71">
            <v>144</v>
          </cell>
          <cell r="F71">
            <v>210</v>
          </cell>
          <cell r="G71">
            <v>138</v>
          </cell>
          <cell r="H71">
            <v>180</v>
          </cell>
          <cell r="I71">
            <v>16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A72" t="str">
            <v>FJ22</v>
          </cell>
          <cell r="B72" t="str">
            <v>Dodge</v>
          </cell>
          <cell r="C72" t="str">
            <v>2.5ES</v>
          </cell>
          <cell r="D72" t="str">
            <v>D42AHRXEL5D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A73" t="str">
            <v>FJ22</v>
          </cell>
          <cell r="B73" t="str">
            <v>Dodge</v>
          </cell>
          <cell r="C73" t="str">
            <v>2.5ES</v>
          </cell>
          <cell r="D73" t="str">
            <v>D42AHRXEL9D</v>
          </cell>
          <cell r="E73">
            <v>72</v>
          </cell>
          <cell r="F73">
            <v>90</v>
          </cell>
          <cell r="G73">
            <v>143</v>
          </cell>
          <cell r="H73">
            <v>82</v>
          </cell>
          <cell r="I73">
            <v>6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A74" t="str">
            <v>ST22</v>
          </cell>
          <cell r="B74" t="str">
            <v>Chrysler</v>
          </cell>
          <cell r="C74" t="str">
            <v>2.4LX</v>
          </cell>
          <cell r="D74" t="str">
            <v>D61AHNHEL4C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2</v>
          </cell>
          <cell r="N74">
            <v>16</v>
          </cell>
          <cell r="O74">
            <v>35</v>
          </cell>
          <cell r="P74">
            <v>154</v>
          </cell>
          <cell r="Q74">
            <v>142</v>
          </cell>
          <cell r="R74">
            <v>118</v>
          </cell>
          <cell r="S74">
            <v>106</v>
          </cell>
        </row>
        <row r="75">
          <cell r="A75" t="str">
            <v>ST22</v>
          </cell>
          <cell r="B75" t="str">
            <v>Chrysler</v>
          </cell>
          <cell r="C75" t="str">
            <v>2.4LX</v>
          </cell>
          <cell r="D75" t="str">
            <v>D61AHNHEL5C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</v>
          </cell>
          <cell r="O75">
            <v>11</v>
          </cell>
          <cell r="P75">
            <v>38</v>
          </cell>
          <cell r="Q75">
            <v>35</v>
          </cell>
          <cell r="R75">
            <v>29</v>
          </cell>
          <cell r="S75">
            <v>26</v>
          </cell>
        </row>
        <row r="76">
          <cell r="A76" t="str">
            <v>ST22</v>
          </cell>
          <cell r="B76" t="str">
            <v>Chrysler</v>
          </cell>
          <cell r="C76" t="str">
            <v>2.4LX</v>
          </cell>
          <cell r="D76" t="str">
            <v>D61AHRHEL4C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6</v>
          </cell>
          <cell r="N76">
            <v>52</v>
          </cell>
          <cell r="O76">
            <v>115</v>
          </cell>
          <cell r="P76">
            <v>499</v>
          </cell>
          <cell r="Q76">
            <v>460</v>
          </cell>
          <cell r="R76">
            <v>382</v>
          </cell>
          <cell r="S76">
            <v>343</v>
          </cell>
        </row>
        <row r="77">
          <cell r="A77" t="str">
            <v>ST22</v>
          </cell>
          <cell r="B77" t="str">
            <v>Chrysler</v>
          </cell>
          <cell r="C77" t="str">
            <v>2.4LX</v>
          </cell>
          <cell r="D77" t="str">
            <v>D61AHRHEL5C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</v>
          </cell>
          <cell r="N77">
            <v>16</v>
          </cell>
          <cell r="O77">
            <v>37</v>
          </cell>
          <cell r="P77">
            <v>154</v>
          </cell>
          <cell r="Q77">
            <v>142</v>
          </cell>
          <cell r="R77">
            <v>118</v>
          </cell>
          <cell r="S77">
            <v>106</v>
          </cell>
        </row>
        <row r="78">
          <cell r="A78" t="str">
            <v>ST22</v>
          </cell>
          <cell r="B78" t="str">
            <v>Chrysler</v>
          </cell>
          <cell r="C78" t="str">
            <v>3.0LX</v>
          </cell>
          <cell r="D78" t="str">
            <v>D62AHNHEL4C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10</v>
          </cell>
          <cell r="O78">
            <v>51</v>
          </cell>
          <cell r="P78">
            <v>38</v>
          </cell>
          <cell r="Q78">
            <v>35</v>
          </cell>
          <cell r="R78">
            <v>29</v>
          </cell>
          <cell r="S78">
            <v>26</v>
          </cell>
        </row>
        <row r="79">
          <cell r="A79" t="str">
            <v>ST22</v>
          </cell>
          <cell r="B79" t="str">
            <v>Chrysler</v>
          </cell>
          <cell r="C79" t="str">
            <v>3.0LX</v>
          </cell>
          <cell r="D79" t="str">
            <v>D62AHNHEL5C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11</v>
          </cell>
          <cell r="O79">
            <v>50</v>
          </cell>
          <cell r="P79">
            <v>38</v>
          </cell>
          <cell r="Q79">
            <v>35</v>
          </cell>
          <cell r="R79">
            <v>29</v>
          </cell>
          <cell r="S79">
            <v>26</v>
          </cell>
        </row>
        <row r="80">
          <cell r="A80" t="str">
            <v>ST22</v>
          </cell>
          <cell r="B80" t="str">
            <v>Chrysler</v>
          </cell>
          <cell r="C80" t="str">
            <v>3.0LX</v>
          </cell>
          <cell r="D80" t="str">
            <v>D62AHRHEL4C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10</v>
          </cell>
          <cell r="N80">
            <v>220</v>
          </cell>
          <cell r="O80">
            <v>960</v>
          </cell>
          <cell r="P80">
            <v>730</v>
          </cell>
          <cell r="Q80">
            <v>673</v>
          </cell>
          <cell r="R80">
            <v>559</v>
          </cell>
          <cell r="S80">
            <v>502</v>
          </cell>
        </row>
        <row r="81">
          <cell r="A81" t="str">
            <v>ST22</v>
          </cell>
          <cell r="B81" t="str">
            <v>Chrysler</v>
          </cell>
          <cell r="C81" t="str">
            <v>3.0LX</v>
          </cell>
          <cell r="D81" t="str">
            <v>D62AHRHEL5C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2</v>
          </cell>
          <cell r="N81">
            <v>45</v>
          </cell>
          <cell r="O81">
            <v>203</v>
          </cell>
          <cell r="P81">
            <v>154</v>
          </cell>
          <cell r="Q81">
            <v>142</v>
          </cell>
          <cell r="R81">
            <v>118</v>
          </cell>
          <cell r="S81">
            <v>106</v>
          </cell>
        </row>
        <row r="82">
          <cell r="A82" t="str">
            <v>ST22</v>
          </cell>
          <cell r="B82" t="str">
            <v>Chrysler</v>
          </cell>
          <cell r="C82" t="str">
            <v>3.0LXI</v>
          </cell>
          <cell r="D82" t="str">
            <v>D62AHNPEL4C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5</v>
          </cell>
          <cell r="N82">
            <v>115</v>
          </cell>
          <cell r="O82">
            <v>290</v>
          </cell>
          <cell r="P82">
            <v>384</v>
          </cell>
          <cell r="Q82">
            <v>354</v>
          </cell>
          <cell r="R82">
            <v>294</v>
          </cell>
          <cell r="S82">
            <v>264</v>
          </cell>
        </row>
        <row r="83">
          <cell r="A83" t="str">
            <v>ST22</v>
          </cell>
          <cell r="B83" t="str">
            <v>Chrysler</v>
          </cell>
          <cell r="C83" t="str">
            <v>3.0LXI</v>
          </cell>
          <cell r="D83" t="str">
            <v>D62AHNPEL5C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11</v>
          </cell>
          <cell r="O83">
            <v>50</v>
          </cell>
          <cell r="P83">
            <v>38</v>
          </cell>
          <cell r="Q83">
            <v>35</v>
          </cell>
          <cell r="R83">
            <v>29</v>
          </cell>
          <cell r="S83">
            <v>26</v>
          </cell>
        </row>
        <row r="84">
          <cell r="A84" t="str">
            <v>ST22</v>
          </cell>
          <cell r="B84" t="str">
            <v>Chrysler</v>
          </cell>
          <cell r="C84" t="str">
            <v>3.0LXI</v>
          </cell>
          <cell r="D84" t="str">
            <v>D62AHRPEL4C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21</v>
          </cell>
          <cell r="N84">
            <v>436</v>
          </cell>
          <cell r="O84">
            <v>1919</v>
          </cell>
          <cell r="P84">
            <v>1459</v>
          </cell>
          <cell r="Q84">
            <v>1345</v>
          </cell>
          <cell r="R84">
            <v>1117</v>
          </cell>
          <cell r="S84">
            <v>1003</v>
          </cell>
        </row>
        <row r="85">
          <cell r="A85" t="str">
            <v>ST22</v>
          </cell>
          <cell r="B85" t="str">
            <v>Chrysler</v>
          </cell>
          <cell r="C85" t="str">
            <v>3.0LXI</v>
          </cell>
          <cell r="D85" t="str">
            <v>D62AHRPEL5C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</v>
          </cell>
          <cell r="N85">
            <v>46</v>
          </cell>
          <cell r="O85">
            <v>203</v>
          </cell>
          <cell r="P85">
            <v>154</v>
          </cell>
          <cell r="Q85">
            <v>142</v>
          </cell>
          <cell r="R85">
            <v>118</v>
          </cell>
          <cell r="S85">
            <v>106</v>
          </cell>
        </row>
        <row r="86">
          <cell r="A86" t="str">
            <v>ST22</v>
          </cell>
          <cell r="B86" t="str">
            <v>DODGE</v>
          </cell>
          <cell r="C86" t="str">
            <v>2.4Base</v>
          </cell>
          <cell r="D86" t="str">
            <v>D61AHNHEL4D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2</v>
          </cell>
          <cell r="L86">
            <v>20</v>
          </cell>
          <cell r="M86">
            <v>98</v>
          </cell>
          <cell r="N86">
            <v>48</v>
          </cell>
          <cell r="O86">
            <v>26</v>
          </cell>
          <cell r="P86">
            <v>103</v>
          </cell>
          <cell r="Q86">
            <v>95</v>
          </cell>
          <cell r="R86">
            <v>78</v>
          </cell>
          <cell r="S86">
            <v>71</v>
          </cell>
        </row>
        <row r="87">
          <cell r="A87" t="str">
            <v>ST22</v>
          </cell>
          <cell r="B87" t="str">
            <v>DODGE</v>
          </cell>
          <cell r="C87" t="str">
            <v>2.4Base</v>
          </cell>
          <cell r="D87" t="str">
            <v>D61AHNHEL5D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A88" t="str">
            <v>ST22</v>
          </cell>
          <cell r="B88" t="str">
            <v>DODGE</v>
          </cell>
          <cell r="C88" t="str">
            <v>2.4Base</v>
          </cell>
          <cell r="D88" t="str">
            <v>D61AHRHEL4D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9</v>
          </cell>
          <cell r="L88">
            <v>92</v>
          </cell>
          <cell r="M88">
            <v>443</v>
          </cell>
          <cell r="N88">
            <v>224</v>
          </cell>
          <cell r="O88">
            <v>107</v>
          </cell>
          <cell r="P88">
            <v>464</v>
          </cell>
          <cell r="Q88">
            <v>427</v>
          </cell>
          <cell r="R88">
            <v>351</v>
          </cell>
          <cell r="S88">
            <v>319</v>
          </cell>
        </row>
        <row r="89">
          <cell r="A89" t="str">
            <v>ST22</v>
          </cell>
          <cell r="B89" t="str">
            <v>DODGE</v>
          </cell>
          <cell r="C89" t="str">
            <v>2.4Base</v>
          </cell>
          <cell r="D89" t="str">
            <v>D61AHRHEL5D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A90" t="str">
            <v>ST22</v>
          </cell>
          <cell r="B90" t="str">
            <v>DODGE</v>
          </cell>
          <cell r="C90" t="str">
            <v>3.0Base</v>
          </cell>
          <cell r="D90" t="str">
            <v>D62AHNHEL4D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2</v>
          </cell>
          <cell r="L90">
            <v>20</v>
          </cell>
          <cell r="M90">
            <v>98</v>
          </cell>
          <cell r="N90">
            <v>140</v>
          </cell>
          <cell r="O90">
            <v>134</v>
          </cell>
          <cell r="P90">
            <v>103</v>
          </cell>
          <cell r="Q90">
            <v>95</v>
          </cell>
          <cell r="R90">
            <v>78</v>
          </cell>
          <cell r="S90">
            <v>71</v>
          </cell>
        </row>
        <row r="91">
          <cell r="A91" t="str">
            <v>ST22</v>
          </cell>
          <cell r="B91" t="str">
            <v>DODGE</v>
          </cell>
          <cell r="C91" t="str">
            <v>3.0Base</v>
          </cell>
          <cell r="D91" t="str">
            <v>D62AHNHEL5D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A92" t="str">
            <v>ST22</v>
          </cell>
          <cell r="B92" t="str">
            <v>DODGE</v>
          </cell>
          <cell r="C92" t="str">
            <v>3.0Base</v>
          </cell>
          <cell r="D92" t="str">
            <v>D62AHRHEL4D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15</v>
          </cell>
          <cell r="L92">
            <v>153</v>
          </cell>
          <cell r="M92">
            <v>738</v>
          </cell>
          <cell r="N92">
            <v>1051</v>
          </cell>
          <cell r="O92">
            <v>1141</v>
          </cell>
          <cell r="P92">
            <v>774</v>
          </cell>
          <cell r="Q92">
            <v>711</v>
          </cell>
          <cell r="R92">
            <v>585</v>
          </cell>
          <cell r="S92">
            <v>531</v>
          </cell>
        </row>
        <row r="93">
          <cell r="A93" t="str">
            <v>ST22</v>
          </cell>
          <cell r="B93" t="str">
            <v>DODGE</v>
          </cell>
          <cell r="C93" t="str">
            <v>3.0Base</v>
          </cell>
          <cell r="D93" t="str">
            <v>D62AHRHEL5D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A94" t="str">
            <v>ST22</v>
          </cell>
          <cell r="B94" t="str">
            <v>DODGE</v>
          </cell>
          <cell r="C94" t="str">
            <v>3.0ES</v>
          </cell>
          <cell r="D94" t="str">
            <v>D62AHNPEL4D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4</v>
          </cell>
          <cell r="L94">
            <v>46</v>
          </cell>
          <cell r="M94">
            <v>221</v>
          </cell>
          <cell r="N94">
            <v>315</v>
          </cell>
          <cell r="O94">
            <v>173</v>
          </cell>
          <cell r="P94">
            <v>232</v>
          </cell>
          <cell r="Q94">
            <v>213</v>
          </cell>
          <cell r="R94">
            <v>176</v>
          </cell>
          <cell r="S94">
            <v>159</v>
          </cell>
        </row>
        <row r="95">
          <cell r="A95" t="str">
            <v>ST22</v>
          </cell>
          <cell r="B95" t="str">
            <v>DODGE</v>
          </cell>
          <cell r="C95" t="str">
            <v>3.0ES</v>
          </cell>
          <cell r="D95" t="str">
            <v>D62AHNPEL5D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A96" t="str">
            <v>ST22</v>
          </cell>
          <cell r="B96" t="str">
            <v>DODGE</v>
          </cell>
          <cell r="C96" t="str">
            <v>3.0ES</v>
          </cell>
          <cell r="D96" t="str">
            <v>D62AHRPEL4D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18</v>
          </cell>
          <cell r="L96">
            <v>179</v>
          </cell>
          <cell r="M96">
            <v>862</v>
          </cell>
          <cell r="N96">
            <v>1230</v>
          </cell>
          <cell r="O96">
            <v>1395</v>
          </cell>
          <cell r="P96">
            <v>904</v>
          </cell>
          <cell r="Q96">
            <v>829</v>
          </cell>
          <cell r="R96">
            <v>682</v>
          </cell>
          <cell r="S96">
            <v>619</v>
          </cell>
        </row>
        <row r="97">
          <cell r="A97" t="str">
            <v>ST22</v>
          </cell>
          <cell r="B97" t="str">
            <v>DODGE</v>
          </cell>
          <cell r="C97" t="str">
            <v>3.0ES</v>
          </cell>
          <cell r="D97" t="str">
            <v>D62AHRPEL5D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A98" t="str">
            <v>ST24</v>
          </cell>
          <cell r="B98" t="str">
            <v>Argentin</v>
          </cell>
          <cell r="C98" t="str">
            <v>2.4GS</v>
          </cell>
          <cell r="D98" t="str">
            <v>D52AMRHEL4M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A99" t="str">
            <v>ST24</v>
          </cell>
          <cell r="B99" t="str">
            <v>Brazil</v>
          </cell>
          <cell r="C99" t="str">
            <v>2.4GS</v>
          </cell>
          <cell r="D99" t="str">
            <v>D52AMRHEL4M</v>
          </cell>
          <cell r="E99">
            <v>0</v>
          </cell>
          <cell r="F99">
            <v>0</v>
          </cell>
          <cell r="G99">
            <v>0</v>
          </cell>
          <cell r="H99">
            <v>3</v>
          </cell>
          <cell r="I99">
            <v>0</v>
          </cell>
          <cell r="J99">
            <v>0</v>
          </cell>
          <cell r="K99">
            <v>0</v>
          </cell>
          <cell r="L99">
            <v>30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30</v>
          </cell>
          <cell r="R99">
            <v>0</v>
          </cell>
          <cell r="S99">
            <v>0</v>
          </cell>
        </row>
        <row r="100">
          <cell r="A100" t="str">
            <v>ST24</v>
          </cell>
          <cell r="B100" t="str">
            <v>MMSA</v>
          </cell>
          <cell r="C100" t="str">
            <v>2.4GS</v>
          </cell>
          <cell r="D100" t="str">
            <v>D52AMNHEL4M</v>
          </cell>
          <cell r="E100">
            <v>364</v>
          </cell>
          <cell r="F100">
            <v>487</v>
          </cell>
          <cell r="G100">
            <v>356</v>
          </cell>
          <cell r="H100">
            <v>216</v>
          </cell>
          <cell r="I100">
            <v>437</v>
          </cell>
          <cell r="J100">
            <v>389</v>
          </cell>
          <cell r="K100">
            <v>303</v>
          </cell>
          <cell r="L100">
            <v>362</v>
          </cell>
          <cell r="M100">
            <v>232</v>
          </cell>
          <cell r="N100">
            <v>543</v>
          </cell>
          <cell r="O100">
            <v>593</v>
          </cell>
          <cell r="P100">
            <v>510</v>
          </cell>
          <cell r="Q100">
            <v>544</v>
          </cell>
          <cell r="R100">
            <v>561</v>
          </cell>
          <cell r="S100">
            <v>471</v>
          </cell>
        </row>
        <row r="101">
          <cell r="A101" t="str">
            <v>ST24</v>
          </cell>
          <cell r="B101" t="str">
            <v>MMSA</v>
          </cell>
          <cell r="C101" t="str">
            <v>2.4GS</v>
          </cell>
          <cell r="D101" t="str">
            <v>D52AMNHEL9M</v>
          </cell>
          <cell r="E101">
            <v>204</v>
          </cell>
          <cell r="F101">
            <v>332</v>
          </cell>
          <cell r="G101">
            <v>388</v>
          </cell>
          <cell r="H101">
            <v>114</v>
          </cell>
          <cell r="I101">
            <v>352</v>
          </cell>
          <cell r="J101">
            <v>295</v>
          </cell>
          <cell r="K101">
            <v>225</v>
          </cell>
          <cell r="L101">
            <v>253</v>
          </cell>
          <cell r="M101">
            <v>162</v>
          </cell>
        </row>
        <row r="102">
          <cell r="A102" t="str">
            <v>ST24</v>
          </cell>
          <cell r="B102" t="str">
            <v>MMSA</v>
          </cell>
          <cell r="C102" t="str">
            <v>2.4GS</v>
          </cell>
          <cell r="D102" t="str">
            <v>D52AMRHEL4M</v>
          </cell>
          <cell r="E102">
            <v>396</v>
          </cell>
          <cell r="F102">
            <v>418</v>
          </cell>
          <cell r="G102">
            <v>446</v>
          </cell>
          <cell r="H102">
            <v>202</v>
          </cell>
          <cell r="I102">
            <v>501</v>
          </cell>
          <cell r="J102">
            <v>409</v>
          </cell>
          <cell r="K102">
            <v>317</v>
          </cell>
          <cell r="L102">
            <v>396</v>
          </cell>
          <cell r="M102">
            <v>253</v>
          </cell>
          <cell r="N102">
            <v>589</v>
          </cell>
          <cell r="O102">
            <v>642</v>
          </cell>
          <cell r="P102">
            <v>549</v>
          </cell>
          <cell r="Q102">
            <v>591</v>
          </cell>
          <cell r="R102">
            <v>606</v>
          </cell>
          <cell r="S102">
            <v>511</v>
          </cell>
        </row>
        <row r="103">
          <cell r="A103" t="str">
            <v>ST24</v>
          </cell>
          <cell r="B103" t="str">
            <v>MMSA</v>
          </cell>
          <cell r="C103" t="str">
            <v>2.4GS</v>
          </cell>
          <cell r="D103" t="str">
            <v>D52AMRHEL9M</v>
          </cell>
          <cell r="E103">
            <v>222</v>
          </cell>
          <cell r="F103">
            <v>215</v>
          </cell>
          <cell r="G103">
            <v>188</v>
          </cell>
          <cell r="H103">
            <v>48</v>
          </cell>
          <cell r="I103">
            <v>352</v>
          </cell>
          <cell r="J103">
            <v>305</v>
          </cell>
          <cell r="K103">
            <v>228</v>
          </cell>
          <cell r="L103">
            <v>270</v>
          </cell>
          <cell r="M103">
            <v>173</v>
          </cell>
        </row>
        <row r="104">
          <cell r="A104" t="str">
            <v>ST24</v>
          </cell>
          <cell r="B104" t="str">
            <v>MMSA</v>
          </cell>
          <cell r="C104" t="str">
            <v>2.4RS</v>
          </cell>
          <cell r="D104" t="str">
            <v>D52AMNJEL4M</v>
          </cell>
          <cell r="E104">
            <v>635</v>
          </cell>
          <cell r="F104">
            <v>575</v>
          </cell>
          <cell r="G104">
            <v>412</v>
          </cell>
          <cell r="H104">
            <v>404</v>
          </cell>
          <cell r="I104">
            <v>437</v>
          </cell>
          <cell r="J104">
            <v>367</v>
          </cell>
          <cell r="K104">
            <v>291</v>
          </cell>
          <cell r="L104">
            <v>372</v>
          </cell>
          <cell r="M104">
            <v>237</v>
          </cell>
          <cell r="N104">
            <v>462</v>
          </cell>
          <cell r="O104">
            <v>503</v>
          </cell>
          <cell r="P104">
            <v>433</v>
          </cell>
          <cell r="Q104">
            <v>463</v>
          </cell>
          <cell r="R104">
            <v>476</v>
          </cell>
          <cell r="S104">
            <v>400</v>
          </cell>
        </row>
        <row r="105">
          <cell r="A105" t="str">
            <v>ST24</v>
          </cell>
          <cell r="B105" t="str">
            <v>MMSA</v>
          </cell>
          <cell r="C105" t="str">
            <v>2.4RS</v>
          </cell>
          <cell r="D105" t="str">
            <v>D52AMNJEL9M</v>
          </cell>
          <cell r="E105">
            <v>360</v>
          </cell>
          <cell r="F105">
            <v>386</v>
          </cell>
          <cell r="G105">
            <v>413</v>
          </cell>
          <cell r="H105">
            <v>232</v>
          </cell>
          <cell r="I105">
            <v>137</v>
          </cell>
          <cell r="J105">
            <v>120</v>
          </cell>
          <cell r="K105">
            <v>108</v>
          </cell>
          <cell r="L105">
            <v>151</v>
          </cell>
          <cell r="M105">
            <v>97</v>
          </cell>
        </row>
        <row r="106">
          <cell r="A106" t="str">
            <v>ST24</v>
          </cell>
          <cell r="B106" t="str">
            <v>MMSA</v>
          </cell>
          <cell r="C106" t="str">
            <v>2.4RS</v>
          </cell>
          <cell r="D106" t="str">
            <v>D52AMRJEL4M</v>
          </cell>
          <cell r="E106">
            <v>387</v>
          </cell>
          <cell r="F106">
            <v>438</v>
          </cell>
          <cell r="G106">
            <v>470</v>
          </cell>
          <cell r="H106">
            <v>378</v>
          </cell>
          <cell r="I106">
            <v>436</v>
          </cell>
          <cell r="J106">
            <v>351</v>
          </cell>
          <cell r="K106">
            <v>294</v>
          </cell>
          <cell r="L106">
            <v>400</v>
          </cell>
          <cell r="M106">
            <v>257</v>
          </cell>
          <cell r="N106">
            <v>498</v>
          </cell>
          <cell r="O106">
            <v>543</v>
          </cell>
          <cell r="P106">
            <v>468</v>
          </cell>
          <cell r="Q106">
            <v>499</v>
          </cell>
          <cell r="R106">
            <v>514</v>
          </cell>
          <cell r="S106">
            <v>432</v>
          </cell>
        </row>
        <row r="107">
          <cell r="A107" t="str">
            <v>ST24</v>
          </cell>
          <cell r="B107" t="str">
            <v>MMSA</v>
          </cell>
          <cell r="C107" t="str">
            <v>2.4RS</v>
          </cell>
          <cell r="D107" t="str">
            <v>D52AMRJEL9M</v>
          </cell>
          <cell r="E107">
            <v>144</v>
          </cell>
          <cell r="F107">
            <v>211</v>
          </cell>
          <cell r="G107">
            <v>225</v>
          </cell>
          <cell r="H107">
            <v>82</v>
          </cell>
          <cell r="I107">
            <v>137</v>
          </cell>
          <cell r="J107">
            <v>120</v>
          </cell>
          <cell r="K107">
            <v>112</v>
          </cell>
          <cell r="L107">
            <v>163</v>
          </cell>
          <cell r="M107">
            <v>105</v>
          </cell>
        </row>
        <row r="108">
          <cell r="A108" t="str">
            <v>ST24</v>
          </cell>
          <cell r="B108" t="str">
            <v>MMSA</v>
          </cell>
          <cell r="C108" t="str">
            <v>3.0GT</v>
          </cell>
          <cell r="D108" t="str">
            <v>D53AMNXEL4M</v>
          </cell>
          <cell r="E108">
            <v>308</v>
          </cell>
          <cell r="F108">
            <v>237</v>
          </cell>
          <cell r="G108">
            <v>255</v>
          </cell>
          <cell r="H108">
            <v>233</v>
          </cell>
          <cell r="I108">
            <v>349</v>
          </cell>
          <cell r="J108">
            <v>445</v>
          </cell>
          <cell r="K108">
            <v>336</v>
          </cell>
          <cell r="L108">
            <v>358</v>
          </cell>
          <cell r="M108">
            <v>229</v>
          </cell>
          <cell r="N108">
            <v>505</v>
          </cell>
          <cell r="O108">
            <v>549</v>
          </cell>
          <cell r="P108">
            <v>473</v>
          </cell>
          <cell r="Q108">
            <v>506</v>
          </cell>
          <cell r="R108">
            <v>520</v>
          </cell>
          <cell r="S108">
            <v>437</v>
          </cell>
        </row>
        <row r="109">
          <cell r="A109" t="str">
            <v>ST24</v>
          </cell>
          <cell r="B109" t="str">
            <v>MMSA</v>
          </cell>
          <cell r="C109" t="str">
            <v>3.0GT</v>
          </cell>
          <cell r="D109" t="str">
            <v>D53AMNXEL9M</v>
          </cell>
          <cell r="E109">
            <v>185</v>
          </cell>
          <cell r="F109">
            <v>176</v>
          </cell>
          <cell r="G109">
            <v>168</v>
          </cell>
          <cell r="H109">
            <v>162</v>
          </cell>
          <cell r="I109">
            <v>215</v>
          </cell>
          <cell r="J109">
            <v>292</v>
          </cell>
          <cell r="K109">
            <v>208</v>
          </cell>
          <cell r="L109">
            <v>213</v>
          </cell>
          <cell r="M109">
            <v>136</v>
          </cell>
        </row>
        <row r="110">
          <cell r="A110" t="str">
            <v>ST24</v>
          </cell>
          <cell r="B110" t="str">
            <v>MMSA</v>
          </cell>
          <cell r="C110" t="str">
            <v>3.0GT</v>
          </cell>
          <cell r="D110" t="str">
            <v>D53AMRXEL4M</v>
          </cell>
          <cell r="E110">
            <v>326</v>
          </cell>
          <cell r="F110">
            <v>417</v>
          </cell>
          <cell r="G110">
            <v>207</v>
          </cell>
          <cell r="H110">
            <v>357</v>
          </cell>
          <cell r="I110">
            <v>512</v>
          </cell>
          <cell r="J110">
            <v>693</v>
          </cell>
          <cell r="K110">
            <v>529</v>
          </cell>
          <cell r="L110">
            <v>582</v>
          </cell>
          <cell r="M110">
            <v>371</v>
          </cell>
          <cell r="N110">
            <v>858</v>
          </cell>
          <cell r="O110">
            <v>935</v>
          </cell>
          <cell r="P110">
            <v>804</v>
          </cell>
          <cell r="Q110">
            <v>862</v>
          </cell>
          <cell r="R110">
            <v>885</v>
          </cell>
          <cell r="S110">
            <v>744</v>
          </cell>
        </row>
        <row r="111">
          <cell r="A111" t="str">
            <v>ST24</v>
          </cell>
          <cell r="B111" t="str">
            <v>MMSA</v>
          </cell>
          <cell r="C111" t="str">
            <v>3.0GT</v>
          </cell>
          <cell r="D111" t="str">
            <v>D53AMRXEL9M</v>
          </cell>
          <cell r="E111">
            <v>229</v>
          </cell>
          <cell r="F111">
            <v>232</v>
          </cell>
          <cell r="G111">
            <v>90</v>
          </cell>
          <cell r="H111">
            <v>204</v>
          </cell>
          <cell r="I111">
            <v>397</v>
          </cell>
          <cell r="J111">
            <v>526</v>
          </cell>
          <cell r="K111">
            <v>374</v>
          </cell>
          <cell r="L111">
            <v>390</v>
          </cell>
          <cell r="M111">
            <v>249</v>
          </cell>
        </row>
        <row r="112">
          <cell r="A112" t="str">
            <v>ST24</v>
          </cell>
          <cell r="B112" t="str">
            <v>MMSA</v>
          </cell>
          <cell r="C112" t="str">
            <v>3.0GTpk2</v>
          </cell>
          <cell r="D112" t="str">
            <v>D53AMNGEL4M</v>
          </cell>
          <cell r="E112">
            <v>485</v>
          </cell>
          <cell r="F112">
            <v>533</v>
          </cell>
          <cell r="G112">
            <v>295</v>
          </cell>
          <cell r="H112">
            <v>342</v>
          </cell>
          <cell r="I112">
            <v>222</v>
          </cell>
          <cell r="J112">
            <v>304</v>
          </cell>
          <cell r="K112">
            <v>211</v>
          </cell>
          <cell r="L112">
            <v>208</v>
          </cell>
          <cell r="M112">
            <v>132</v>
          </cell>
          <cell r="N112">
            <v>313</v>
          </cell>
          <cell r="O112">
            <v>340</v>
          </cell>
          <cell r="P112">
            <v>293</v>
          </cell>
          <cell r="Q112">
            <v>313</v>
          </cell>
          <cell r="R112">
            <v>322</v>
          </cell>
          <cell r="S112">
            <v>271</v>
          </cell>
        </row>
        <row r="113">
          <cell r="A113" t="str">
            <v>ST24</v>
          </cell>
          <cell r="B113" t="str">
            <v>MMSA</v>
          </cell>
          <cell r="C113" t="str">
            <v>3.0GTpk2</v>
          </cell>
          <cell r="D113" t="str">
            <v>D53AMNGEL9M</v>
          </cell>
          <cell r="E113">
            <v>317</v>
          </cell>
          <cell r="F113">
            <v>360</v>
          </cell>
          <cell r="G113">
            <v>188</v>
          </cell>
          <cell r="H113">
            <v>318</v>
          </cell>
          <cell r="I113">
            <v>183</v>
          </cell>
          <cell r="J113">
            <v>246</v>
          </cell>
          <cell r="K113">
            <v>163</v>
          </cell>
          <cell r="L113">
            <v>146</v>
          </cell>
          <cell r="M113">
            <v>94</v>
          </cell>
        </row>
        <row r="114">
          <cell r="A114" t="str">
            <v>ST24</v>
          </cell>
          <cell r="B114" t="str">
            <v>MMSA</v>
          </cell>
          <cell r="C114" t="str">
            <v>3.0GTpk2</v>
          </cell>
          <cell r="D114" t="str">
            <v>D53AMRGEL4M</v>
          </cell>
          <cell r="E114">
            <v>710</v>
          </cell>
          <cell r="F114">
            <v>670</v>
          </cell>
          <cell r="G114">
            <v>389</v>
          </cell>
          <cell r="H114">
            <v>617</v>
          </cell>
          <cell r="I114">
            <v>298</v>
          </cell>
          <cell r="J114">
            <v>400</v>
          </cell>
          <cell r="K114">
            <v>286</v>
          </cell>
          <cell r="L114">
            <v>298</v>
          </cell>
          <cell r="M114">
            <v>191</v>
          </cell>
          <cell r="N114">
            <v>502</v>
          </cell>
          <cell r="O114">
            <v>545</v>
          </cell>
          <cell r="P114">
            <v>470</v>
          </cell>
          <cell r="Q114">
            <v>502</v>
          </cell>
          <cell r="R114">
            <v>516</v>
          </cell>
          <cell r="S114">
            <v>434</v>
          </cell>
        </row>
        <row r="115">
          <cell r="A115" t="str">
            <v>ST24</v>
          </cell>
          <cell r="B115" t="str">
            <v>MMSA</v>
          </cell>
          <cell r="C115" t="str">
            <v>3.0GTpk2</v>
          </cell>
          <cell r="D115" t="str">
            <v>D53AMRGEL9M</v>
          </cell>
          <cell r="E115">
            <v>487</v>
          </cell>
          <cell r="F115">
            <v>408</v>
          </cell>
          <cell r="G115">
            <v>280</v>
          </cell>
          <cell r="H115">
            <v>391</v>
          </cell>
          <cell r="I115">
            <v>335</v>
          </cell>
          <cell r="J115">
            <v>438</v>
          </cell>
          <cell r="K115">
            <v>295</v>
          </cell>
          <cell r="L115">
            <v>268</v>
          </cell>
          <cell r="M115">
            <v>172</v>
          </cell>
        </row>
        <row r="116">
          <cell r="A116" t="str">
            <v>ST24</v>
          </cell>
          <cell r="B116" t="str">
            <v>PuertoR</v>
          </cell>
          <cell r="C116" t="str">
            <v>2.4GS</v>
          </cell>
          <cell r="D116" t="str">
            <v>D52AMNHEL4M</v>
          </cell>
          <cell r="E116">
            <v>20</v>
          </cell>
          <cell r="F116">
            <v>18</v>
          </cell>
          <cell r="G116">
            <v>10</v>
          </cell>
          <cell r="H116">
            <v>6</v>
          </cell>
          <cell r="I116">
            <v>10</v>
          </cell>
          <cell r="J116">
            <v>10</v>
          </cell>
          <cell r="K116">
            <v>10</v>
          </cell>
          <cell r="L116">
            <v>10</v>
          </cell>
          <cell r="M116">
            <v>13</v>
          </cell>
          <cell r="N116">
            <v>20</v>
          </cell>
          <cell r="O116">
            <v>10</v>
          </cell>
          <cell r="P116">
            <v>9</v>
          </cell>
          <cell r="Q116">
            <v>13</v>
          </cell>
          <cell r="R116">
            <v>7</v>
          </cell>
          <cell r="S116">
            <v>8</v>
          </cell>
        </row>
        <row r="117">
          <cell r="A117" t="str">
            <v>ST24</v>
          </cell>
          <cell r="B117" t="str">
            <v>PuertoR</v>
          </cell>
          <cell r="C117" t="str">
            <v>2.4GS</v>
          </cell>
          <cell r="D117" t="str">
            <v>D52AMRHEL4M</v>
          </cell>
          <cell r="E117">
            <v>14</v>
          </cell>
          <cell r="F117">
            <v>10</v>
          </cell>
          <cell r="G117">
            <v>7</v>
          </cell>
          <cell r="H117">
            <v>7</v>
          </cell>
          <cell r="I117">
            <v>3</v>
          </cell>
          <cell r="J117">
            <v>3</v>
          </cell>
          <cell r="K117">
            <v>3</v>
          </cell>
          <cell r="L117">
            <v>3</v>
          </cell>
          <cell r="M117">
            <v>2</v>
          </cell>
          <cell r="N117">
            <v>20</v>
          </cell>
          <cell r="O117">
            <v>9</v>
          </cell>
          <cell r="P117">
            <v>9</v>
          </cell>
          <cell r="Q117">
            <v>13</v>
          </cell>
          <cell r="R117">
            <v>7</v>
          </cell>
          <cell r="S117">
            <v>8</v>
          </cell>
        </row>
        <row r="118">
          <cell r="A118" t="str">
            <v>ST24</v>
          </cell>
          <cell r="B118" t="str">
            <v>PuertoR</v>
          </cell>
          <cell r="C118" t="str">
            <v>2.4RS</v>
          </cell>
          <cell r="D118" t="str">
            <v>D52AMNJEL4M</v>
          </cell>
          <cell r="E118">
            <v>40</v>
          </cell>
          <cell r="F118">
            <v>18</v>
          </cell>
          <cell r="G118">
            <v>10</v>
          </cell>
          <cell r="H118">
            <v>6</v>
          </cell>
          <cell r="I118">
            <v>10</v>
          </cell>
          <cell r="J118">
            <v>10</v>
          </cell>
          <cell r="K118">
            <v>10</v>
          </cell>
          <cell r="L118">
            <v>10</v>
          </cell>
          <cell r="M118">
            <v>10</v>
          </cell>
          <cell r="N118">
            <v>40</v>
          </cell>
          <cell r="O118">
            <v>18</v>
          </cell>
          <cell r="P118">
            <v>13</v>
          </cell>
          <cell r="Q118">
            <v>18</v>
          </cell>
          <cell r="R118">
            <v>12</v>
          </cell>
          <cell r="S118">
            <v>10</v>
          </cell>
        </row>
        <row r="119">
          <cell r="A119" t="str">
            <v>ST24</v>
          </cell>
          <cell r="B119" t="str">
            <v>PuertoR</v>
          </cell>
          <cell r="C119" t="str">
            <v>2.4RS</v>
          </cell>
          <cell r="D119" t="str">
            <v>D52AMRJEL4M</v>
          </cell>
          <cell r="E119">
            <v>18</v>
          </cell>
          <cell r="F119">
            <v>16</v>
          </cell>
          <cell r="G119">
            <v>9</v>
          </cell>
          <cell r="H119">
            <v>8</v>
          </cell>
          <cell r="I119">
            <v>5</v>
          </cell>
          <cell r="J119">
            <v>5</v>
          </cell>
          <cell r="K119">
            <v>5</v>
          </cell>
          <cell r="L119">
            <v>5</v>
          </cell>
          <cell r="M119">
            <v>5</v>
          </cell>
          <cell r="N119">
            <v>20</v>
          </cell>
          <cell r="O119">
            <v>10</v>
          </cell>
          <cell r="P119">
            <v>9</v>
          </cell>
          <cell r="Q119">
            <v>10</v>
          </cell>
          <cell r="R119">
            <v>6</v>
          </cell>
          <cell r="S119">
            <v>5</v>
          </cell>
        </row>
        <row r="120">
          <cell r="A120" t="str">
            <v>ST24</v>
          </cell>
          <cell r="B120" t="str">
            <v>PuertoR</v>
          </cell>
          <cell r="C120" t="str">
            <v>3.0GTpk2</v>
          </cell>
          <cell r="D120" t="str">
            <v>D53AMNGEL4M</v>
          </cell>
          <cell r="E120">
            <v>5</v>
          </cell>
          <cell r="F120">
            <v>5</v>
          </cell>
          <cell r="G120">
            <v>2</v>
          </cell>
          <cell r="H120">
            <v>2</v>
          </cell>
          <cell r="I120">
            <v>2</v>
          </cell>
          <cell r="J120">
            <v>2</v>
          </cell>
          <cell r="K120">
            <v>2</v>
          </cell>
          <cell r="L120">
            <v>2</v>
          </cell>
          <cell r="M120">
            <v>0</v>
          </cell>
          <cell r="N120">
            <v>12</v>
          </cell>
          <cell r="O120">
            <v>6</v>
          </cell>
          <cell r="P120">
            <v>8</v>
          </cell>
          <cell r="Q120">
            <v>7</v>
          </cell>
          <cell r="R120">
            <v>0</v>
          </cell>
          <cell r="S120">
            <v>3</v>
          </cell>
        </row>
        <row r="121">
          <cell r="A121" t="str">
            <v>ST24</v>
          </cell>
          <cell r="B121" t="str">
            <v>PuertoR</v>
          </cell>
          <cell r="C121" t="str">
            <v>3.0GTpk2</v>
          </cell>
          <cell r="D121" t="str">
            <v>D53AMRGEL4M</v>
          </cell>
          <cell r="E121">
            <v>3</v>
          </cell>
          <cell r="F121">
            <v>3</v>
          </cell>
          <cell r="G121">
            <v>2</v>
          </cell>
          <cell r="H121">
            <v>1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8</v>
          </cell>
          <cell r="O121">
            <v>4</v>
          </cell>
          <cell r="P121">
            <v>5</v>
          </cell>
          <cell r="Q121">
            <v>5</v>
          </cell>
          <cell r="R121">
            <v>4</v>
          </cell>
          <cell r="S121">
            <v>2</v>
          </cell>
        </row>
        <row r="122">
          <cell r="A122" t="str">
            <v>ST24</v>
          </cell>
          <cell r="B122" t="str">
            <v>Taiwan</v>
          </cell>
          <cell r="C122" t="str">
            <v>2.4GS</v>
          </cell>
          <cell r="D122" t="str">
            <v>D52AMRHELFQ</v>
          </cell>
          <cell r="E122">
            <v>0</v>
          </cell>
          <cell r="F122">
            <v>1</v>
          </cell>
          <cell r="G122">
            <v>0</v>
          </cell>
          <cell r="H122">
            <v>0</v>
          </cell>
          <cell r="I122">
            <v>0</v>
          </cell>
          <cell r="J122">
            <v>9</v>
          </cell>
          <cell r="K122">
            <v>6</v>
          </cell>
          <cell r="L122">
            <v>3</v>
          </cell>
          <cell r="M122">
            <v>0</v>
          </cell>
          <cell r="N122">
            <v>0</v>
          </cell>
          <cell r="O122">
            <v>6</v>
          </cell>
          <cell r="P122">
            <v>3</v>
          </cell>
          <cell r="Q122">
            <v>0</v>
          </cell>
          <cell r="R122">
            <v>0</v>
          </cell>
          <cell r="S122">
            <v>6</v>
          </cell>
        </row>
        <row r="123">
          <cell r="A123" t="str">
            <v>ST24</v>
          </cell>
          <cell r="B123" t="str">
            <v>Taiwan</v>
          </cell>
          <cell r="C123" t="str">
            <v>3.0GT</v>
          </cell>
          <cell r="D123" t="str">
            <v>D53AMRXELFQ</v>
          </cell>
          <cell r="E123">
            <v>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9</v>
          </cell>
          <cell r="K123">
            <v>6</v>
          </cell>
          <cell r="L123">
            <v>3</v>
          </cell>
          <cell r="M123">
            <v>0</v>
          </cell>
          <cell r="N123">
            <v>0</v>
          </cell>
          <cell r="O123">
            <v>6</v>
          </cell>
          <cell r="P123">
            <v>3</v>
          </cell>
          <cell r="Q123">
            <v>0</v>
          </cell>
          <cell r="R123">
            <v>0</v>
          </cell>
          <cell r="S123">
            <v>6</v>
          </cell>
        </row>
        <row r="124">
          <cell r="A124" t="str">
            <v>ST28</v>
          </cell>
          <cell r="B124" t="str">
            <v>MMSA</v>
          </cell>
          <cell r="C124" t="str">
            <v>2.4GS</v>
          </cell>
          <cell r="D124" t="str">
            <v>D52ABNJEL4M</v>
          </cell>
          <cell r="E124">
            <v>0</v>
          </cell>
          <cell r="F124">
            <v>4</v>
          </cell>
          <cell r="G124">
            <v>12</v>
          </cell>
          <cell r="H124">
            <v>76</v>
          </cell>
          <cell r="I124">
            <v>138</v>
          </cell>
          <cell r="J124">
            <v>283</v>
          </cell>
          <cell r="K124">
            <v>194</v>
          </cell>
          <cell r="L124">
            <v>262</v>
          </cell>
          <cell r="M124">
            <v>202</v>
          </cell>
          <cell r="N124">
            <v>222</v>
          </cell>
          <cell r="O124">
            <v>266</v>
          </cell>
          <cell r="P124">
            <v>193</v>
          </cell>
          <cell r="Q124">
            <v>121</v>
          </cell>
          <cell r="R124">
            <v>73</v>
          </cell>
          <cell r="S124">
            <v>63</v>
          </cell>
        </row>
        <row r="125">
          <cell r="A125" t="str">
            <v>ST28</v>
          </cell>
          <cell r="B125" t="str">
            <v>MMSA</v>
          </cell>
          <cell r="C125" t="str">
            <v>2.4GS</v>
          </cell>
          <cell r="D125" t="str">
            <v>D52ABRJEL4M</v>
          </cell>
          <cell r="E125">
            <v>0</v>
          </cell>
          <cell r="F125">
            <v>8</v>
          </cell>
          <cell r="G125">
            <v>12</v>
          </cell>
          <cell r="H125">
            <v>106</v>
          </cell>
          <cell r="I125">
            <v>181</v>
          </cell>
          <cell r="J125">
            <v>294</v>
          </cell>
          <cell r="K125">
            <v>257</v>
          </cell>
          <cell r="L125">
            <v>348</v>
          </cell>
          <cell r="M125">
            <v>267</v>
          </cell>
          <cell r="N125">
            <v>295</v>
          </cell>
          <cell r="O125">
            <v>350</v>
          </cell>
          <cell r="P125">
            <v>257</v>
          </cell>
          <cell r="Q125">
            <v>160</v>
          </cell>
          <cell r="R125">
            <v>91</v>
          </cell>
          <cell r="S125">
            <v>82</v>
          </cell>
        </row>
        <row r="126">
          <cell r="A126" t="str">
            <v>ST28</v>
          </cell>
          <cell r="B126" t="str">
            <v>MMSA</v>
          </cell>
          <cell r="C126" t="str">
            <v>3.0GTS</v>
          </cell>
          <cell r="D126" t="str">
            <v>D53ABNGEL4M</v>
          </cell>
          <cell r="E126">
            <v>0</v>
          </cell>
          <cell r="F126">
            <v>4</v>
          </cell>
          <cell r="G126">
            <v>10</v>
          </cell>
          <cell r="H126">
            <v>110</v>
          </cell>
          <cell r="I126">
            <v>228</v>
          </cell>
          <cell r="J126">
            <v>435</v>
          </cell>
          <cell r="K126">
            <v>353</v>
          </cell>
          <cell r="L126">
            <v>391</v>
          </cell>
          <cell r="M126">
            <v>300</v>
          </cell>
          <cell r="N126">
            <v>331</v>
          </cell>
          <cell r="O126">
            <v>395</v>
          </cell>
          <cell r="P126">
            <v>286</v>
          </cell>
          <cell r="Q126">
            <v>182</v>
          </cell>
          <cell r="R126">
            <v>99</v>
          </cell>
          <cell r="S126">
            <v>93</v>
          </cell>
        </row>
        <row r="127">
          <cell r="A127" t="str">
            <v>ST28</v>
          </cell>
          <cell r="B127" t="str">
            <v>MMSA</v>
          </cell>
          <cell r="C127" t="str">
            <v>3.0GTS</v>
          </cell>
          <cell r="D127" t="str">
            <v>D53ABRGEL4M</v>
          </cell>
          <cell r="E127">
            <v>0</v>
          </cell>
          <cell r="F127">
            <v>8</v>
          </cell>
          <cell r="G127">
            <v>6</v>
          </cell>
          <cell r="H127">
            <v>168</v>
          </cell>
          <cell r="I127">
            <v>453</v>
          </cell>
          <cell r="J127">
            <v>634</v>
          </cell>
          <cell r="K127">
            <v>546</v>
          </cell>
          <cell r="L127">
            <v>634</v>
          </cell>
          <cell r="M127">
            <v>486</v>
          </cell>
          <cell r="N127">
            <v>537</v>
          </cell>
          <cell r="O127">
            <v>640</v>
          </cell>
          <cell r="P127">
            <v>464</v>
          </cell>
          <cell r="Q127">
            <v>292</v>
          </cell>
          <cell r="R127">
            <v>164</v>
          </cell>
          <cell r="S127">
            <v>150</v>
          </cell>
        </row>
        <row r="128">
          <cell r="A128" t="str">
            <v>ST41</v>
          </cell>
          <cell r="B128" t="str">
            <v>Guam</v>
          </cell>
          <cell r="C128" t="str">
            <v>2.4ES</v>
          </cell>
          <cell r="D128" t="str">
            <v>EA3ASRHEL4M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3</v>
          </cell>
          <cell r="O128">
            <v>3</v>
          </cell>
          <cell r="P128">
            <v>3</v>
          </cell>
          <cell r="Q128">
            <v>3</v>
          </cell>
          <cell r="R128">
            <v>3</v>
          </cell>
          <cell r="S128">
            <v>3</v>
          </cell>
        </row>
        <row r="129">
          <cell r="A129" t="str">
            <v>ST41</v>
          </cell>
          <cell r="B129" t="str">
            <v>Guam</v>
          </cell>
          <cell r="C129" t="str">
            <v>2.4ESpp</v>
          </cell>
          <cell r="D129" t="str">
            <v>EA3ASRPEL4M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3</v>
          </cell>
          <cell r="O129">
            <v>3</v>
          </cell>
          <cell r="P129">
            <v>3</v>
          </cell>
          <cell r="Q129">
            <v>3</v>
          </cell>
          <cell r="R129">
            <v>3</v>
          </cell>
          <cell r="S129">
            <v>3</v>
          </cell>
        </row>
        <row r="130">
          <cell r="A130" t="str">
            <v>ST41</v>
          </cell>
          <cell r="B130" t="str">
            <v>MMSA</v>
          </cell>
          <cell r="C130" t="str">
            <v>2.4DE</v>
          </cell>
          <cell r="D130" t="str">
            <v>EA3ASNJEL4M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A131" t="str">
            <v>ST41</v>
          </cell>
          <cell r="B131" t="str">
            <v>MMSA</v>
          </cell>
          <cell r="C131" t="str">
            <v>2.4DE</v>
          </cell>
          <cell r="D131" t="str">
            <v>EA3ASNJEL5M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A132" t="str">
            <v>ST41</v>
          </cell>
          <cell r="B132" t="str">
            <v>MMSA</v>
          </cell>
          <cell r="C132" t="str">
            <v>2.4DE</v>
          </cell>
          <cell r="D132" t="str">
            <v>EA3ASNJEL9M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A133" t="str">
            <v>ST41</v>
          </cell>
          <cell r="B133" t="str">
            <v>MMSA</v>
          </cell>
          <cell r="C133" t="str">
            <v>2.4DE</v>
          </cell>
          <cell r="D133" t="str">
            <v>EA3ASRJEL4M</v>
          </cell>
          <cell r="E133">
            <v>287</v>
          </cell>
          <cell r="F133">
            <v>284</v>
          </cell>
          <cell r="G133">
            <v>303</v>
          </cell>
          <cell r="H133">
            <v>201</v>
          </cell>
          <cell r="I133">
            <v>200</v>
          </cell>
          <cell r="J133">
            <v>258</v>
          </cell>
          <cell r="K133">
            <v>238</v>
          </cell>
          <cell r="L133">
            <v>265</v>
          </cell>
          <cell r="M133">
            <v>168</v>
          </cell>
          <cell r="N133">
            <v>233</v>
          </cell>
          <cell r="O133">
            <v>246</v>
          </cell>
          <cell r="P133">
            <v>232</v>
          </cell>
          <cell r="Q133">
            <v>246</v>
          </cell>
          <cell r="R133">
            <v>226</v>
          </cell>
          <cell r="S133">
            <v>175</v>
          </cell>
        </row>
        <row r="134">
          <cell r="A134" t="str">
            <v>ST41</v>
          </cell>
          <cell r="B134" t="str">
            <v>MMSA</v>
          </cell>
          <cell r="C134" t="str">
            <v>2.4DE</v>
          </cell>
          <cell r="D134" t="str">
            <v>EA3ASRJEL5M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A135" t="str">
            <v>ST41</v>
          </cell>
          <cell r="B135" t="str">
            <v>MMSA</v>
          </cell>
          <cell r="C135" t="str">
            <v>2.4DE</v>
          </cell>
          <cell r="D135" t="str">
            <v>EA3ASRJEL9M</v>
          </cell>
          <cell r="E135">
            <v>184</v>
          </cell>
          <cell r="F135">
            <v>142</v>
          </cell>
          <cell r="G135">
            <v>100</v>
          </cell>
          <cell r="H135">
            <v>123</v>
          </cell>
          <cell r="I135">
            <v>102</v>
          </cell>
          <cell r="J135">
            <v>132</v>
          </cell>
          <cell r="K135">
            <v>141</v>
          </cell>
          <cell r="L135">
            <v>157</v>
          </cell>
          <cell r="M135">
            <v>100</v>
          </cell>
          <cell r="N135">
            <v>138</v>
          </cell>
          <cell r="O135">
            <v>146</v>
          </cell>
          <cell r="P135">
            <v>138</v>
          </cell>
          <cell r="Q135">
            <v>146</v>
          </cell>
          <cell r="R135">
            <v>134</v>
          </cell>
          <cell r="S135">
            <v>104</v>
          </cell>
        </row>
        <row r="136">
          <cell r="A136" t="str">
            <v>ST41</v>
          </cell>
          <cell r="B136" t="str">
            <v>MMSA</v>
          </cell>
          <cell r="C136" t="str">
            <v>2.4ES</v>
          </cell>
          <cell r="D136" t="str">
            <v>EA3ASNHEL4M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A137" t="str">
            <v>ST41</v>
          </cell>
          <cell r="B137" t="str">
            <v>MMSA</v>
          </cell>
          <cell r="C137" t="str">
            <v>2.4ES</v>
          </cell>
          <cell r="D137" t="str">
            <v>EA3ASNHEL9M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A138" t="str">
            <v>ST41</v>
          </cell>
          <cell r="B138" t="str">
            <v>MMSA</v>
          </cell>
          <cell r="C138" t="str">
            <v>2.4ES</v>
          </cell>
          <cell r="D138" t="str">
            <v>EA3ASRHEL4M</v>
          </cell>
          <cell r="E138">
            <v>4472</v>
          </cell>
          <cell r="F138">
            <v>4232</v>
          </cell>
          <cell r="G138">
            <v>2736</v>
          </cell>
          <cell r="H138">
            <v>3911</v>
          </cell>
          <cell r="I138">
            <v>3239</v>
          </cell>
          <cell r="J138">
            <v>4009</v>
          </cell>
          <cell r="K138">
            <v>3547</v>
          </cell>
          <cell r="L138">
            <v>3935</v>
          </cell>
          <cell r="M138">
            <v>2501</v>
          </cell>
          <cell r="N138">
            <v>3462</v>
          </cell>
          <cell r="O138">
            <v>3650</v>
          </cell>
          <cell r="P138">
            <v>3444</v>
          </cell>
          <cell r="Q138">
            <v>3649</v>
          </cell>
          <cell r="R138">
            <v>3348</v>
          </cell>
          <cell r="S138">
            <v>2598</v>
          </cell>
        </row>
        <row r="139">
          <cell r="A139" t="str">
            <v>ST41</v>
          </cell>
          <cell r="B139" t="str">
            <v>MMSA</v>
          </cell>
          <cell r="C139" t="str">
            <v>2.4ES</v>
          </cell>
          <cell r="D139" t="str">
            <v>EA3ASRHEL9M</v>
          </cell>
          <cell r="E139">
            <v>1554</v>
          </cell>
          <cell r="F139">
            <v>1304</v>
          </cell>
          <cell r="G139">
            <v>1819</v>
          </cell>
          <cell r="H139">
            <v>2427</v>
          </cell>
          <cell r="I139">
            <v>2146</v>
          </cell>
          <cell r="J139">
            <v>2671</v>
          </cell>
          <cell r="K139">
            <v>2094</v>
          </cell>
          <cell r="L139">
            <v>2307</v>
          </cell>
          <cell r="M139">
            <v>1465</v>
          </cell>
          <cell r="N139">
            <v>2032</v>
          </cell>
          <cell r="O139">
            <v>2140</v>
          </cell>
          <cell r="P139">
            <v>2020</v>
          </cell>
          <cell r="Q139">
            <v>2140</v>
          </cell>
          <cell r="R139">
            <v>1963</v>
          </cell>
          <cell r="S139">
            <v>1524</v>
          </cell>
        </row>
        <row r="140">
          <cell r="A140" t="str">
            <v>ST41</v>
          </cell>
          <cell r="B140" t="str">
            <v>MMSA</v>
          </cell>
          <cell r="C140" t="str">
            <v>2.4ESpp</v>
          </cell>
          <cell r="D140" t="str">
            <v>EA3ASRPEL4M</v>
          </cell>
          <cell r="E140">
            <v>161</v>
          </cell>
          <cell r="F140">
            <v>155</v>
          </cell>
          <cell r="G140">
            <v>166</v>
          </cell>
          <cell r="H140">
            <v>126</v>
          </cell>
          <cell r="I140">
            <v>138</v>
          </cell>
          <cell r="J140">
            <v>184</v>
          </cell>
          <cell r="K140">
            <v>150</v>
          </cell>
          <cell r="L140">
            <v>165</v>
          </cell>
          <cell r="M140">
            <v>105</v>
          </cell>
          <cell r="N140">
            <v>146</v>
          </cell>
          <cell r="O140">
            <v>154</v>
          </cell>
          <cell r="P140">
            <v>145</v>
          </cell>
          <cell r="Q140">
            <v>154</v>
          </cell>
          <cell r="R140">
            <v>140</v>
          </cell>
          <cell r="S140">
            <v>109</v>
          </cell>
        </row>
        <row r="141">
          <cell r="A141" t="str">
            <v>ST41</v>
          </cell>
          <cell r="B141" t="str">
            <v>MMSA</v>
          </cell>
          <cell r="C141" t="str">
            <v>2.4ESpp</v>
          </cell>
          <cell r="D141" t="str">
            <v>EA3ASRPEL9M</v>
          </cell>
          <cell r="E141">
            <v>117</v>
          </cell>
          <cell r="F141">
            <v>138</v>
          </cell>
          <cell r="G141">
            <v>112</v>
          </cell>
          <cell r="H141">
            <v>113</v>
          </cell>
          <cell r="I141">
            <v>99</v>
          </cell>
          <cell r="J141">
            <v>129</v>
          </cell>
          <cell r="K141">
            <v>114</v>
          </cell>
          <cell r="L141">
            <v>126</v>
          </cell>
          <cell r="M141">
            <v>81</v>
          </cell>
          <cell r="N141">
            <v>112</v>
          </cell>
          <cell r="O141">
            <v>117</v>
          </cell>
          <cell r="P141">
            <v>111</v>
          </cell>
          <cell r="Q141">
            <v>117</v>
          </cell>
          <cell r="R141">
            <v>108</v>
          </cell>
          <cell r="S141">
            <v>84</v>
          </cell>
        </row>
        <row r="142">
          <cell r="A142" t="str">
            <v>ST41</v>
          </cell>
          <cell r="B142" t="str">
            <v>MMSA</v>
          </cell>
          <cell r="C142" t="str">
            <v>3.0ES</v>
          </cell>
          <cell r="D142" t="str">
            <v>EA8ASRHEL4M</v>
          </cell>
          <cell r="E142">
            <v>252</v>
          </cell>
          <cell r="F142">
            <v>184</v>
          </cell>
          <cell r="G142">
            <v>201</v>
          </cell>
          <cell r="H142">
            <v>104</v>
          </cell>
          <cell r="I142">
            <v>152</v>
          </cell>
          <cell r="J142">
            <v>246</v>
          </cell>
          <cell r="K142">
            <v>200</v>
          </cell>
          <cell r="L142">
            <v>221</v>
          </cell>
          <cell r="M142">
            <v>139</v>
          </cell>
          <cell r="N142">
            <v>390</v>
          </cell>
          <cell r="O142">
            <v>408</v>
          </cell>
          <cell r="P142">
            <v>384</v>
          </cell>
          <cell r="Q142">
            <v>408</v>
          </cell>
          <cell r="R142">
            <v>375</v>
          </cell>
          <cell r="S142">
            <v>291</v>
          </cell>
        </row>
        <row r="143">
          <cell r="A143" t="str">
            <v>ST41</v>
          </cell>
          <cell r="B143" t="str">
            <v>MMSA</v>
          </cell>
          <cell r="C143" t="str">
            <v>3.0ES</v>
          </cell>
          <cell r="D143" t="str">
            <v>EA8ASRHEL5M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A144" t="str">
            <v>ST41</v>
          </cell>
          <cell r="B144" t="str">
            <v>MMSA</v>
          </cell>
          <cell r="C144" t="str">
            <v>3.0ES</v>
          </cell>
          <cell r="D144" t="str">
            <v>EA8ASRHEL9M</v>
          </cell>
          <cell r="E144">
            <v>191</v>
          </cell>
          <cell r="F144">
            <v>174</v>
          </cell>
          <cell r="G144">
            <v>198</v>
          </cell>
          <cell r="H144">
            <v>127</v>
          </cell>
          <cell r="I144">
            <v>183</v>
          </cell>
          <cell r="J144">
            <v>294</v>
          </cell>
          <cell r="K144">
            <v>202</v>
          </cell>
          <cell r="L144">
            <v>221</v>
          </cell>
          <cell r="M144">
            <v>139</v>
          </cell>
        </row>
        <row r="145">
          <cell r="A145" t="str">
            <v>ST41</v>
          </cell>
          <cell r="B145" t="str">
            <v>MMSA</v>
          </cell>
          <cell r="C145" t="str">
            <v>3.0ESpp</v>
          </cell>
          <cell r="D145" t="str">
            <v>EA8ASRPEL4M</v>
          </cell>
          <cell r="E145">
            <v>132</v>
          </cell>
          <cell r="F145">
            <v>51</v>
          </cell>
          <cell r="G145">
            <v>74</v>
          </cell>
          <cell r="H145">
            <v>50</v>
          </cell>
          <cell r="I145">
            <v>80</v>
          </cell>
          <cell r="J145">
            <v>135</v>
          </cell>
          <cell r="K145">
            <v>104</v>
          </cell>
          <cell r="L145">
            <v>113</v>
          </cell>
          <cell r="M145">
            <v>74</v>
          </cell>
          <cell r="N145">
            <v>184</v>
          </cell>
          <cell r="O145">
            <v>194</v>
          </cell>
          <cell r="P145">
            <v>183</v>
          </cell>
          <cell r="Q145">
            <v>195</v>
          </cell>
          <cell r="R145">
            <v>179</v>
          </cell>
          <cell r="S145">
            <v>139</v>
          </cell>
        </row>
        <row r="146">
          <cell r="A146" t="str">
            <v>ST41</v>
          </cell>
          <cell r="B146" t="str">
            <v>MMSA</v>
          </cell>
          <cell r="C146" t="str">
            <v>3.0ESpp</v>
          </cell>
          <cell r="D146" t="str">
            <v>EA8ASRPEL9M</v>
          </cell>
          <cell r="E146">
            <v>102</v>
          </cell>
          <cell r="F146">
            <v>27</v>
          </cell>
          <cell r="G146">
            <v>87</v>
          </cell>
          <cell r="H146">
            <v>50</v>
          </cell>
          <cell r="I146">
            <v>67</v>
          </cell>
          <cell r="J146">
            <v>107</v>
          </cell>
          <cell r="K146">
            <v>87</v>
          </cell>
          <cell r="L146">
            <v>96</v>
          </cell>
          <cell r="M146">
            <v>60</v>
          </cell>
        </row>
        <row r="147">
          <cell r="A147" t="str">
            <v>ST41</v>
          </cell>
          <cell r="B147" t="str">
            <v>MMSA</v>
          </cell>
          <cell r="C147" t="str">
            <v>3.0GTZ</v>
          </cell>
          <cell r="D147" t="str">
            <v>EA8ASRGEL4M</v>
          </cell>
          <cell r="E147">
            <v>51</v>
          </cell>
          <cell r="F147">
            <v>92</v>
          </cell>
          <cell r="G147">
            <v>30</v>
          </cell>
          <cell r="H147">
            <v>45</v>
          </cell>
          <cell r="I147">
            <v>67</v>
          </cell>
          <cell r="J147">
            <v>107</v>
          </cell>
          <cell r="K147">
            <v>62</v>
          </cell>
          <cell r="L147">
            <v>68</v>
          </cell>
          <cell r="M147">
            <v>43</v>
          </cell>
          <cell r="N147">
            <v>116</v>
          </cell>
          <cell r="O147">
            <v>122</v>
          </cell>
          <cell r="P147">
            <v>116</v>
          </cell>
          <cell r="Q147">
            <v>122</v>
          </cell>
          <cell r="R147">
            <v>113</v>
          </cell>
          <cell r="S147">
            <v>88</v>
          </cell>
        </row>
        <row r="148">
          <cell r="A148" t="str">
            <v>ST41</v>
          </cell>
          <cell r="B148" t="str">
            <v>MMSA</v>
          </cell>
          <cell r="C148" t="str">
            <v>3.0GTZ</v>
          </cell>
          <cell r="D148" t="str">
            <v>EA8ASRGEL9M</v>
          </cell>
          <cell r="E148">
            <v>59</v>
          </cell>
          <cell r="F148">
            <v>90</v>
          </cell>
          <cell r="G148">
            <v>53</v>
          </cell>
          <cell r="H148">
            <v>37</v>
          </cell>
          <cell r="I148">
            <v>55</v>
          </cell>
          <cell r="J148">
            <v>89</v>
          </cell>
          <cell r="K148">
            <v>59</v>
          </cell>
          <cell r="L148">
            <v>64</v>
          </cell>
          <cell r="M148">
            <v>41</v>
          </cell>
        </row>
        <row r="149">
          <cell r="A149" t="str">
            <v>ST41</v>
          </cell>
          <cell r="B149" t="str">
            <v>MMSA</v>
          </cell>
          <cell r="C149" t="str">
            <v>3.0LS</v>
          </cell>
          <cell r="D149" t="str">
            <v>EA8ASRXEL4M</v>
          </cell>
          <cell r="E149">
            <v>50</v>
          </cell>
          <cell r="F149">
            <v>75</v>
          </cell>
          <cell r="G149">
            <v>59</v>
          </cell>
          <cell r="H149">
            <v>43</v>
          </cell>
          <cell r="I149">
            <v>68</v>
          </cell>
          <cell r="J149">
            <v>113</v>
          </cell>
          <cell r="K149">
            <v>61</v>
          </cell>
          <cell r="L149">
            <v>65</v>
          </cell>
          <cell r="M149">
            <v>42</v>
          </cell>
          <cell r="N149">
            <v>117</v>
          </cell>
          <cell r="O149">
            <v>123</v>
          </cell>
          <cell r="P149">
            <v>117</v>
          </cell>
          <cell r="Q149">
            <v>123</v>
          </cell>
          <cell r="R149">
            <v>114</v>
          </cell>
          <cell r="S149">
            <v>88</v>
          </cell>
        </row>
        <row r="150">
          <cell r="A150" t="str">
            <v>ST41</v>
          </cell>
          <cell r="B150" t="str">
            <v>MMSA</v>
          </cell>
          <cell r="C150" t="str">
            <v>3.0LS</v>
          </cell>
          <cell r="D150" t="str">
            <v>EA8ASRXEL9M</v>
          </cell>
          <cell r="E150">
            <v>57</v>
          </cell>
          <cell r="F150">
            <v>82</v>
          </cell>
          <cell r="G150">
            <v>62</v>
          </cell>
          <cell r="H150">
            <v>43</v>
          </cell>
          <cell r="I150">
            <v>54</v>
          </cell>
          <cell r="J150">
            <v>86</v>
          </cell>
          <cell r="K150">
            <v>61</v>
          </cell>
          <cell r="L150">
            <v>67</v>
          </cell>
          <cell r="M150">
            <v>43</v>
          </cell>
        </row>
        <row r="151">
          <cell r="A151" t="str">
            <v>ST41</v>
          </cell>
          <cell r="B151" t="str">
            <v>PuertoR</v>
          </cell>
          <cell r="C151" t="str">
            <v>2.4ES</v>
          </cell>
          <cell r="D151" t="str">
            <v>EA3ASRHEL4M</v>
          </cell>
          <cell r="E151">
            <v>18</v>
          </cell>
          <cell r="F151">
            <v>18</v>
          </cell>
          <cell r="G151">
            <v>18</v>
          </cell>
          <cell r="H151">
            <v>0</v>
          </cell>
          <cell r="I151">
            <v>8</v>
          </cell>
          <cell r="J151">
            <v>8</v>
          </cell>
          <cell r="K151">
            <v>8</v>
          </cell>
          <cell r="L151">
            <v>10</v>
          </cell>
          <cell r="M151">
            <v>10</v>
          </cell>
          <cell r="N151">
            <v>38</v>
          </cell>
          <cell r="O151">
            <v>16</v>
          </cell>
          <cell r="P151">
            <v>38</v>
          </cell>
          <cell r="Q151">
            <v>21</v>
          </cell>
          <cell r="R151">
            <v>19</v>
          </cell>
          <cell r="S151">
            <v>20</v>
          </cell>
        </row>
        <row r="152">
          <cell r="A152" t="str">
            <v>ST41</v>
          </cell>
          <cell r="B152" t="str">
            <v>PuertoR</v>
          </cell>
          <cell r="C152" t="str">
            <v>2.4ESpp</v>
          </cell>
          <cell r="D152" t="str">
            <v>EA3ASRPEL4M</v>
          </cell>
          <cell r="E152">
            <v>10</v>
          </cell>
          <cell r="F152">
            <v>13</v>
          </cell>
          <cell r="G152">
            <v>10</v>
          </cell>
          <cell r="H152">
            <v>0</v>
          </cell>
          <cell r="I152">
            <v>8</v>
          </cell>
          <cell r="J152">
            <v>8</v>
          </cell>
          <cell r="K152">
            <v>8</v>
          </cell>
          <cell r="L152">
            <v>10</v>
          </cell>
          <cell r="M152">
            <v>10</v>
          </cell>
          <cell r="N152">
            <v>22</v>
          </cell>
          <cell r="O152">
            <v>20</v>
          </cell>
          <cell r="P152">
            <v>22</v>
          </cell>
          <cell r="Q152">
            <v>17</v>
          </cell>
          <cell r="R152">
            <v>21</v>
          </cell>
          <cell r="S152">
            <v>17</v>
          </cell>
        </row>
        <row r="153">
          <cell r="A153" t="str">
            <v>ST41</v>
          </cell>
          <cell r="B153" t="str">
            <v>PuertoR</v>
          </cell>
          <cell r="C153" t="str">
            <v>3.0ESpp</v>
          </cell>
          <cell r="D153" t="str">
            <v>EA8ASRPEL4M</v>
          </cell>
          <cell r="E153">
            <v>6</v>
          </cell>
          <cell r="F153">
            <v>6</v>
          </cell>
          <cell r="G153">
            <v>6</v>
          </cell>
          <cell r="H153">
            <v>0</v>
          </cell>
          <cell r="I153">
            <v>8</v>
          </cell>
          <cell r="J153">
            <v>6</v>
          </cell>
          <cell r="K153">
            <v>6</v>
          </cell>
          <cell r="L153">
            <v>10</v>
          </cell>
          <cell r="M153">
            <v>10</v>
          </cell>
          <cell r="N153">
            <v>14</v>
          </cell>
          <cell r="O153">
            <v>20</v>
          </cell>
          <cell r="P153">
            <v>14</v>
          </cell>
          <cell r="Q153">
            <v>17</v>
          </cell>
          <cell r="R153">
            <v>21</v>
          </cell>
          <cell r="S153">
            <v>17</v>
          </cell>
        </row>
        <row r="154">
          <cell r="A154" t="str">
            <v>ST41</v>
          </cell>
          <cell r="B154" t="str">
            <v>PuertoR</v>
          </cell>
          <cell r="C154" t="str">
            <v>3.0GTZ</v>
          </cell>
          <cell r="D154" t="str">
            <v>EA8ASRGEL4M</v>
          </cell>
          <cell r="E154">
            <v>10</v>
          </cell>
          <cell r="F154">
            <v>12</v>
          </cell>
          <cell r="G154">
            <v>10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22</v>
          </cell>
          <cell r="O154">
            <v>10</v>
          </cell>
          <cell r="P154">
            <v>22</v>
          </cell>
          <cell r="Q154">
            <v>8</v>
          </cell>
          <cell r="R154">
            <v>10</v>
          </cell>
          <cell r="S154">
            <v>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1CEB-F7AB-4AD8-B726-1AE82CC66995}">
  <dimension ref="A1:CB121"/>
  <sheetViews>
    <sheetView tabSelected="1" zoomScale="70" zoomScaleNormal="70" workbookViewId="0">
      <pane xSplit="8" ySplit="3" topLeftCell="BF4" activePane="bottomRight" state="frozen"/>
      <selection pane="topRight" activeCell="I1" sqref="I1"/>
      <selection pane="bottomLeft" activeCell="A4" sqref="A4"/>
      <selection pane="bottomRight" activeCell="B1" sqref="B1"/>
    </sheetView>
  </sheetViews>
  <sheetFormatPr defaultColWidth="9.08984375" defaultRowHeight="15.5"/>
  <cols>
    <col min="1" max="1" width="4" bestFit="1" customWidth="1"/>
    <col min="2" max="3" width="15.6328125" customWidth="1"/>
    <col min="4" max="4" width="45.08984375" bestFit="1" customWidth="1"/>
    <col min="5" max="5" width="19.453125" bestFit="1" customWidth="1"/>
    <col min="6" max="6" width="9.90625" bestFit="1" customWidth="1"/>
    <col min="7" max="7" width="14.81640625" customWidth="1"/>
    <col min="8" max="8" width="15.36328125" style="149" bestFit="1" customWidth="1"/>
    <col min="9" max="9" width="7.08984375" customWidth="1"/>
    <col min="10" max="10" width="9.90625" style="56" bestFit="1" customWidth="1"/>
    <col min="11" max="11" width="10.36328125" style="56" bestFit="1" customWidth="1"/>
    <col min="12" max="12" width="12.36328125" style="56" customWidth="1"/>
    <col min="13" max="13" width="9.6328125" style="56" customWidth="1"/>
    <col min="14" max="14" width="9.08984375" style="56"/>
    <col min="15" max="15" width="16.54296875" style="56" customWidth="1"/>
    <col min="16" max="16" width="9.08984375" style="56"/>
    <col min="17" max="17" width="11.6328125" style="56" bestFit="1" customWidth="1"/>
    <col min="18" max="20" width="9.08984375" style="56"/>
    <col min="21" max="21" width="9.6328125" style="56" customWidth="1"/>
    <col min="22" max="22" width="17.1796875" style="56" bestFit="1" customWidth="1"/>
    <col min="23" max="23" width="16.36328125" style="56" bestFit="1" customWidth="1"/>
    <col min="24" max="24" width="9.08984375" style="56"/>
    <col min="25" max="25" width="11.6328125" style="56" bestFit="1" customWidth="1"/>
    <col min="26" max="28" width="9.08984375" style="56"/>
    <col min="29" max="29" width="9.6328125" style="56" customWidth="1"/>
    <col min="30" max="32" width="9.08984375" style="56"/>
    <col min="33" max="33" width="11.6328125" style="56" bestFit="1" customWidth="1"/>
    <col min="34" max="36" width="9.08984375" style="56"/>
    <col min="37" max="37" width="10.36328125" style="56" customWidth="1"/>
    <col min="38" max="41" width="9.08984375" style="56"/>
    <col min="42" max="44" width="8.08984375" style="56" customWidth="1"/>
    <col min="45" max="45" width="8.26953125" style="56" customWidth="1"/>
    <col min="46" max="46" width="13.90625" style="56" bestFit="1" customWidth="1"/>
    <col min="47" max="47" width="13.08984375" style="56" bestFit="1" customWidth="1"/>
    <col min="48" max="48" width="9.08984375" style="28"/>
    <col min="49" max="49" width="9.08984375" style="56"/>
    <col min="50" max="51" width="8.08984375" style="56" customWidth="1"/>
    <col min="52" max="58" width="8.6328125" style="56" customWidth="1"/>
    <col min="59" max="62" width="9.08984375" style="56"/>
    <col min="63" max="66" width="8.08984375" style="56" customWidth="1"/>
    <col min="67" max="73" width="12.54296875" style="56" hidden="1" customWidth="1"/>
    <col min="74" max="74" width="12.54296875" style="49" customWidth="1"/>
    <col min="75" max="75" width="12.36328125" customWidth="1"/>
    <col min="76" max="76" width="13.36328125" style="31" bestFit="1" customWidth="1"/>
    <col min="77" max="77" width="10.6328125" style="45" customWidth="1"/>
    <col min="78" max="78" width="12.36328125" style="49" customWidth="1"/>
  </cols>
  <sheetData>
    <row r="1" spans="1:80" ht="33" customHeight="1">
      <c r="B1" s="40" t="s">
        <v>167</v>
      </c>
      <c r="G1" s="535"/>
      <c r="J1" s="41" t="s">
        <v>17</v>
      </c>
      <c r="K1" s="146" t="s">
        <v>55</v>
      </c>
      <c r="L1" s="43" t="s">
        <v>56</v>
      </c>
      <c r="M1" s="44" t="s">
        <v>18</v>
      </c>
      <c r="N1" s="45"/>
      <c r="O1" s="45"/>
      <c r="P1" s="45"/>
      <c r="Q1" s="45"/>
      <c r="R1" s="41" t="s">
        <v>17</v>
      </c>
      <c r="S1" s="42" t="s">
        <v>55</v>
      </c>
      <c r="T1" s="43" t="s">
        <v>56</v>
      </c>
      <c r="U1" s="44" t="s">
        <v>18</v>
      </c>
      <c r="V1" s="45"/>
      <c r="W1" s="45"/>
      <c r="X1" s="45"/>
      <c r="Y1" s="45"/>
      <c r="Z1" s="41" t="s">
        <v>17</v>
      </c>
      <c r="AA1" s="42" t="s">
        <v>55</v>
      </c>
      <c r="AB1" s="43" t="s">
        <v>56</v>
      </c>
      <c r="AC1" s="44" t="s">
        <v>18</v>
      </c>
      <c r="AD1" s="45"/>
      <c r="AE1" s="45"/>
      <c r="AF1" s="45"/>
      <c r="AG1" s="45"/>
      <c r="AH1" s="457" t="s">
        <v>17</v>
      </c>
      <c r="AI1" s="31" t="s">
        <v>55</v>
      </c>
      <c r="AJ1" s="31" t="s">
        <v>56</v>
      </c>
      <c r="AK1" s="45" t="s">
        <v>160</v>
      </c>
      <c r="AL1" s="45"/>
      <c r="AM1" s="45"/>
      <c r="AN1" s="45"/>
      <c r="AO1" s="45"/>
      <c r="AP1" s="41" t="s">
        <v>17</v>
      </c>
      <c r="AQ1" s="42" t="s">
        <v>55</v>
      </c>
      <c r="AR1" s="43" t="s">
        <v>56</v>
      </c>
      <c r="AS1" s="46" t="s">
        <v>18</v>
      </c>
      <c r="AT1" s="45"/>
      <c r="AU1" s="28"/>
      <c r="AV1" s="31"/>
      <c r="AW1" s="31"/>
      <c r="AX1" s="41" t="s">
        <v>17</v>
      </c>
      <c r="AY1" s="42" t="s">
        <v>55</v>
      </c>
      <c r="AZ1" s="43" t="s">
        <v>56</v>
      </c>
      <c r="BA1" s="46" t="s">
        <v>18</v>
      </c>
      <c r="BB1" s="31"/>
      <c r="BC1" s="45"/>
      <c r="BD1" s="45"/>
      <c r="BE1" s="45"/>
      <c r="BF1" s="41" t="s">
        <v>17</v>
      </c>
      <c r="BG1" s="42" t="s">
        <v>55</v>
      </c>
      <c r="BH1" s="43" t="s">
        <v>56</v>
      </c>
      <c r="BI1" s="46" t="s">
        <v>18</v>
      </c>
      <c r="BJ1"/>
      <c r="BK1"/>
      <c r="BL1" s="47"/>
      <c r="BM1" s="48"/>
      <c r="BN1"/>
      <c r="BO1" s="31" t="s">
        <v>17</v>
      </c>
      <c r="BP1" s="31" t="s">
        <v>17</v>
      </c>
      <c r="BQ1" s="31" t="s">
        <v>17</v>
      </c>
      <c r="BR1" s="31" t="s">
        <v>17</v>
      </c>
      <c r="BS1" s="31" t="s">
        <v>17</v>
      </c>
      <c r="BT1" s="31" t="s">
        <v>17</v>
      </c>
      <c r="BU1" s="31" t="s">
        <v>17</v>
      </c>
      <c r="BV1" s="31"/>
      <c r="BW1" s="49"/>
      <c r="BX1" s="68"/>
      <c r="BY1"/>
      <c r="BZ1"/>
    </row>
    <row r="2" spans="1:80" ht="18.75" customHeight="1">
      <c r="B2" s="121"/>
      <c r="C2" s="122"/>
      <c r="D2" s="123"/>
      <c r="E2" s="338"/>
      <c r="F2" s="339"/>
      <c r="G2" s="1" t="s">
        <v>168</v>
      </c>
      <c r="H2" s="1" t="s">
        <v>47</v>
      </c>
      <c r="I2" s="50" t="s">
        <v>27</v>
      </c>
      <c r="J2" s="619" t="s">
        <v>98</v>
      </c>
      <c r="K2" s="614"/>
      <c r="L2" s="614"/>
      <c r="M2" s="614"/>
      <c r="N2" s="614"/>
      <c r="O2" s="614"/>
      <c r="P2" s="614"/>
      <c r="Q2" s="615"/>
      <c r="R2" s="619" t="s">
        <v>99</v>
      </c>
      <c r="S2" s="614"/>
      <c r="T2" s="614"/>
      <c r="U2" s="614"/>
      <c r="V2" s="614"/>
      <c r="W2" s="614"/>
      <c r="X2" s="614"/>
      <c r="Y2" s="615"/>
      <c r="Z2" s="613" t="s">
        <v>66</v>
      </c>
      <c r="AA2" s="614"/>
      <c r="AB2" s="614"/>
      <c r="AC2" s="614"/>
      <c r="AD2" s="614"/>
      <c r="AE2" s="614"/>
      <c r="AF2" s="614"/>
      <c r="AG2" s="615"/>
      <c r="AH2" s="613" t="s">
        <v>65</v>
      </c>
      <c r="AI2" s="614"/>
      <c r="AJ2" s="614"/>
      <c r="AK2" s="614"/>
      <c r="AL2" s="614"/>
      <c r="AM2" s="614"/>
      <c r="AN2" s="614"/>
      <c r="AO2" s="615"/>
      <c r="AP2" s="613" t="s">
        <v>64</v>
      </c>
      <c r="AQ2" s="614"/>
      <c r="AR2" s="614"/>
      <c r="AS2" s="614"/>
      <c r="AT2" s="614"/>
      <c r="AU2" s="614"/>
      <c r="AV2" s="614"/>
      <c r="AW2" s="614"/>
      <c r="AX2" s="616" t="s">
        <v>67</v>
      </c>
      <c r="AY2" s="617"/>
      <c r="AZ2" s="617"/>
      <c r="BA2" s="617"/>
      <c r="BB2" s="617"/>
      <c r="BC2" s="617"/>
      <c r="BD2" s="617"/>
      <c r="BE2" s="618"/>
      <c r="BF2" s="616" t="s">
        <v>68</v>
      </c>
      <c r="BG2" s="617"/>
      <c r="BH2" s="617"/>
      <c r="BI2" s="617"/>
      <c r="BJ2" s="617"/>
      <c r="BK2" s="617"/>
      <c r="BL2" s="617"/>
      <c r="BM2" s="618"/>
      <c r="BN2" s="89"/>
      <c r="BO2" s="577" t="s">
        <v>1010</v>
      </c>
      <c r="BP2" s="577" t="s">
        <v>1011</v>
      </c>
      <c r="BQ2" s="577" t="s">
        <v>1012</v>
      </c>
      <c r="BR2" s="577" t="s">
        <v>1013</v>
      </c>
      <c r="BS2" s="577" t="s">
        <v>1014</v>
      </c>
      <c r="BT2" s="577" t="s">
        <v>67</v>
      </c>
      <c r="BU2" s="577" t="s">
        <v>68</v>
      </c>
      <c r="BV2" s="575"/>
      <c r="BW2" s="89"/>
      <c r="BX2" s="598"/>
      <c r="BY2" s="51"/>
      <c r="BZ2"/>
      <c r="CA2" s="14"/>
      <c r="CB2" s="14"/>
    </row>
    <row r="3" spans="1:80" ht="28">
      <c r="B3" s="125" t="s">
        <v>0</v>
      </c>
      <c r="C3" s="126" t="s">
        <v>1</v>
      </c>
      <c r="D3" s="127" t="s">
        <v>2</v>
      </c>
      <c r="E3" s="124" t="s">
        <v>186</v>
      </c>
      <c r="F3" s="127" t="s">
        <v>112</v>
      </c>
      <c r="G3" s="2" t="s">
        <v>48</v>
      </c>
      <c r="H3" s="3" t="s">
        <v>35</v>
      </c>
      <c r="I3" s="50" t="s">
        <v>28</v>
      </c>
      <c r="J3" s="52" t="s">
        <v>19</v>
      </c>
      <c r="K3" s="53" t="s">
        <v>20</v>
      </c>
      <c r="L3" s="5" t="s">
        <v>21</v>
      </c>
      <c r="M3" s="53" t="s">
        <v>22</v>
      </c>
      <c r="N3" s="53" t="s">
        <v>23</v>
      </c>
      <c r="O3" s="53" t="s">
        <v>24</v>
      </c>
      <c r="P3" s="54" t="s">
        <v>25</v>
      </c>
      <c r="Q3" s="4" t="s">
        <v>26</v>
      </c>
      <c r="R3" s="52" t="s">
        <v>19</v>
      </c>
      <c r="S3" s="53" t="s">
        <v>20</v>
      </c>
      <c r="T3" s="5" t="s">
        <v>21</v>
      </c>
      <c r="U3" s="53" t="s">
        <v>22</v>
      </c>
      <c r="V3" s="53" t="s">
        <v>23</v>
      </c>
      <c r="W3" s="53" t="s">
        <v>24</v>
      </c>
      <c r="X3" s="54" t="s">
        <v>25</v>
      </c>
      <c r="Y3" s="4" t="s">
        <v>26</v>
      </c>
      <c r="Z3" s="52" t="s">
        <v>19</v>
      </c>
      <c r="AA3" s="53" t="s">
        <v>20</v>
      </c>
      <c r="AB3" s="5" t="s">
        <v>21</v>
      </c>
      <c r="AC3" s="53" t="s">
        <v>22</v>
      </c>
      <c r="AD3" s="53" t="s">
        <v>23</v>
      </c>
      <c r="AE3" s="53" t="s">
        <v>24</v>
      </c>
      <c r="AF3" s="54" t="s">
        <v>25</v>
      </c>
      <c r="AG3" s="4" t="s">
        <v>26</v>
      </c>
      <c r="AH3" s="52" t="s">
        <v>152</v>
      </c>
      <c r="AI3" s="53" t="s">
        <v>161</v>
      </c>
      <c r="AJ3" s="459" t="s">
        <v>162</v>
      </c>
      <c r="AK3" s="53" t="s">
        <v>163</v>
      </c>
      <c r="AL3" s="53" t="s">
        <v>164</v>
      </c>
      <c r="AM3" s="53" t="s">
        <v>165</v>
      </c>
      <c r="AN3" s="54" t="s">
        <v>94</v>
      </c>
      <c r="AO3" s="460" t="s">
        <v>95</v>
      </c>
      <c r="AP3" s="52" t="s">
        <v>19</v>
      </c>
      <c r="AQ3" s="53" t="s">
        <v>20</v>
      </c>
      <c r="AR3" s="5" t="s">
        <v>21</v>
      </c>
      <c r="AS3" s="53" t="s">
        <v>22</v>
      </c>
      <c r="AT3" s="53" t="s">
        <v>23</v>
      </c>
      <c r="AU3" s="53" t="s">
        <v>24</v>
      </c>
      <c r="AV3" s="54" t="s">
        <v>25</v>
      </c>
      <c r="AW3" s="29" t="s">
        <v>26</v>
      </c>
      <c r="AX3" s="52" t="s">
        <v>19</v>
      </c>
      <c r="AY3" s="53" t="s">
        <v>20</v>
      </c>
      <c r="AZ3" s="5" t="s">
        <v>21</v>
      </c>
      <c r="BA3" s="53" t="s">
        <v>22</v>
      </c>
      <c r="BB3" s="53" t="s">
        <v>23</v>
      </c>
      <c r="BC3" s="53" t="s">
        <v>96</v>
      </c>
      <c r="BD3" s="53" t="s">
        <v>94</v>
      </c>
      <c r="BE3" s="459" t="s">
        <v>95</v>
      </c>
      <c r="BF3" s="52" t="s">
        <v>19</v>
      </c>
      <c r="BG3" s="53" t="s">
        <v>20</v>
      </c>
      <c r="BH3" s="5" t="s">
        <v>21</v>
      </c>
      <c r="BI3" s="55" t="s">
        <v>22</v>
      </c>
      <c r="BJ3" s="53" t="s">
        <v>23</v>
      </c>
      <c r="BK3" s="53" t="s">
        <v>24</v>
      </c>
      <c r="BL3" s="54" t="s">
        <v>25</v>
      </c>
      <c r="BM3" s="30" t="s">
        <v>26</v>
      </c>
      <c r="BN3" s="54" t="s">
        <v>97</v>
      </c>
      <c r="BO3" s="578" t="s">
        <v>152</v>
      </c>
      <c r="BP3" s="578" t="s">
        <v>152</v>
      </c>
      <c r="BQ3" s="578" t="s">
        <v>152</v>
      </c>
      <c r="BR3" s="578" t="s">
        <v>152</v>
      </c>
      <c r="BS3" s="578" t="s">
        <v>152</v>
      </c>
      <c r="BT3" s="578" t="s">
        <v>152</v>
      </c>
      <c r="BU3" s="578" t="s">
        <v>152</v>
      </c>
      <c r="BV3" s="612" t="s">
        <v>1023</v>
      </c>
      <c r="BW3" s="608" t="s">
        <v>1024</v>
      </c>
      <c r="BX3" s="601" t="s">
        <v>1020</v>
      </c>
      <c r="BY3"/>
      <c r="BZ3"/>
    </row>
    <row r="4" spans="1:80" s="25" customFormat="1" ht="19.5" customHeight="1">
      <c r="A4" s="57">
        <v>1</v>
      </c>
      <c r="B4" s="128" t="s">
        <v>78</v>
      </c>
      <c r="C4" s="128" t="s">
        <v>79</v>
      </c>
      <c r="D4" s="128" t="s">
        <v>3</v>
      </c>
      <c r="E4" s="154" t="s">
        <v>393</v>
      </c>
      <c r="F4" s="152" t="s">
        <v>105</v>
      </c>
      <c r="G4" s="129">
        <v>15</v>
      </c>
      <c r="H4" s="59"/>
      <c r="I4" s="60"/>
      <c r="J4" s="91">
        <f>IFERROR(VLOOKUP(E4,'4月'!$H$3:$T$53,7,FALSE),"")</f>
        <v>106</v>
      </c>
      <c r="K4" s="61">
        <f>IFERROR(VLOOKUP(E4,'4月'!$H$3:$T$53,2,FALSE),"")</f>
        <v>15</v>
      </c>
      <c r="L4" s="61" t="str">
        <f>IFERROR(VLOOKUP(E4,'4月'!$H$3:$T$53,8,FALSE)&amp;"","")</f>
        <v>91</v>
      </c>
      <c r="M4" s="61" t="str">
        <f>IFERROR(VLOOKUP(E4,'4月'!$H$3:$R$53,9,FALSE)&amp;"","")</f>
        <v/>
      </c>
      <c r="N4" s="61" t="str">
        <f>IFERROR(VLOOKUP(E4,'4月'!$H$3:$R$53,10,FALSE)&amp;"","")</f>
        <v/>
      </c>
      <c r="O4" s="61" t="str">
        <f>IFERROR(VLOOKUP(E4,'4月'!$H$3:$R$53,11,FALSE)&amp;"","")</f>
        <v/>
      </c>
      <c r="P4" s="61">
        <f>IFERROR(VLOOKUP(E4,'4月'!$H$3:$T$53,13,FALSE),0)</f>
        <v>1</v>
      </c>
      <c r="Q4" s="92">
        <f t="shared" ref="Q4:Q35" si="0">P4</f>
        <v>1</v>
      </c>
      <c r="R4" s="91" t="str">
        <f>IFERROR(VLOOKUP(E4,'5月'!$G$3:$U$51,6,FALSE)&amp;"","")</f>
        <v>99</v>
      </c>
      <c r="S4" s="153" t="str">
        <f>IFERROR(VLOOKUP(E4,'5月'!$G$3:$U$51,3,FALSE)&amp;"","")</f>
        <v>15</v>
      </c>
      <c r="T4" s="61" t="str">
        <f>IFERROR(VLOOKUP(E4,'5月'!$G$3:$U$51,7,FALSE)&amp;"","")</f>
        <v>84</v>
      </c>
      <c r="U4" s="61" t="str">
        <f>IFERROR(VLOOKUP(E4,'5月'!$G$3:$U$51,9,FALSE)&amp;"","")</f>
        <v/>
      </c>
      <c r="V4" s="61" t="str">
        <f>IFERROR(VLOOKUP(E4,'5月'!$G$3:$U$51,9,FALSE)&amp;"","")</f>
        <v/>
      </c>
      <c r="W4" s="61" t="str">
        <f>IFERROR(VLOOKUP(E4,'5月'!$G$3:$U$51,10,FALSE)&amp;"","")</f>
        <v/>
      </c>
      <c r="X4" s="61">
        <f>IFERROR(VLOOKUP(E4,'5月'!$G$3:$U$51,13,FALSE),0)</f>
        <v>1</v>
      </c>
      <c r="Y4" s="92">
        <f t="shared" ref="Y4:Y35" si="1">IFERROR(Q4+X4,0)</f>
        <v>2</v>
      </c>
      <c r="Z4" s="93" t="str">
        <f>IFERROR(VLOOKUP(E4,'6月'!$G$3:$U$55,6,FALSE)&amp;"","")</f>
        <v>98</v>
      </c>
      <c r="AA4" s="15" t="str">
        <f>IFERROR(VLOOKUP(E4,'6月'!$G$3:$U$55,3,FALSE)&amp;"","")</f>
        <v>15</v>
      </c>
      <c r="AB4" s="15" t="str">
        <f>IFERROR(VLOOKUP(E4,'6月'!$G$3:$U$55,7,FALSE)&amp;"","")</f>
        <v>83</v>
      </c>
      <c r="AC4" s="15" t="str">
        <f>IFERROR(VLOOKUP(E4,'6月'!$G$3:$U$55,9,FALSE)&amp;"","")</f>
        <v/>
      </c>
      <c r="AD4" s="15" t="str">
        <f>IFERROR(VLOOKUP(E4,'6月'!$G$3:$U$55,10,FALSE)&amp;"","")</f>
        <v/>
      </c>
      <c r="AE4" s="15" t="str">
        <f>IFERROR(VLOOKUP(E4,'6月'!$G$3:$U$55,11,FALSE)&amp;"","")</f>
        <v/>
      </c>
      <c r="AF4" s="15">
        <f>IFERROR(VLOOKUP(E4,'6月'!$G$3:$U$55,13,FALSE),0)</f>
        <v>1</v>
      </c>
      <c r="AG4" s="94">
        <f t="shared" ref="AG4:AG35" si="2">IFERROR(AF4+Y4,0)</f>
        <v>3</v>
      </c>
      <c r="AH4" s="93" t="str">
        <f>IFERROR(VLOOKUP(E4,'7月'!$G$3:$U$39,6,FALSE)&amp;"","")</f>
        <v/>
      </c>
      <c r="AI4" s="15" t="str">
        <f>IFERROR(VLOOKUP(E4,'7月'!$G$3:$U$39,3,FALSE)&amp;"","")</f>
        <v/>
      </c>
      <c r="AJ4" s="15" t="str">
        <f>IFERROR(VLOOKUP(E4,'7月'!$G$3:$U$39,7,FALSE)&amp;"","")</f>
        <v/>
      </c>
      <c r="AK4" s="15" t="s">
        <v>878</v>
      </c>
      <c r="AL4" s="15" t="str">
        <f>IFERROR(VLOOKUP(E4,'7月'!$G$3:$U$39,10,FALSE)&amp;"","")</f>
        <v/>
      </c>
      <c r="AM4" s="15" t="str">
        <f>IFERROR(VLOOKUP(E4,'7月'!$G$3:$U$39,11,FALSE)&amp;"","")</f>
        <v/>
      </c>
      <c r="AN4" s="15">
        <f>IFERROR(VLOOKUP(E4,'7月'!$G$3:$U$39,13,FALSE),0)</f>
        <v>0</v>
      </c>
      <c r="AO4" s="94">
        <f t="shared" ref="AO4:AO35" si="3">IFERROR(AG4+AN4,0)</f>
        <v>3</v>
      </c>
      <c r="AP4" s="93" t="str">
        <f>IFERROR(VLOOKUP(E4,'8月'!$G$3:$U$50,6,FALSE)&amp;"","")</f>
        <v>90</v>
      </c>
      <c r="AQ4" s="15" t="str">
        <f>IFERROR(VLOOKUP(E4,'8月'!$G$3:$U$50,3,FALSE)&amp;"","")</f>
        <v>15</v>
      </c>
      <c r="AR4" s="15" t="str">
        <f>IFERROR(VLOOKUP(E4,'8月'!$G$3:$U$50,7,FALSE)&amp;"","")</f>
        <v>75</v>
      </c>
      <c r="AS4" s="62" t="str">
        <f>IFERROR(VLOOKUP(E4,'8月'!$G$3:$U$50,9,FALSE)&amp;"","")</f>
        <v/>
      </c>
      <c r="AT4" s="62" t="str">
        <f>IFERROR(VLOOKUP(E4,'8月'!$G$3:$U$50,10,FALSE)&amp;"","")</f>
        <v/>
      </c>
      <c r="AU4" s="62" t="str">
        <f>IFERROR(VLOOKUP(E4,'8月'!$G$3:$U$50,11,FALSE)&amp;"","")</f>
        <v/>
      </c>
      <c r="AV4" s="15">
        <f>IFERROR(VLOOKUP(E4,'8月'!$G$3:$U$50,14,FALSE),0)</f>
        <v>1</v>
      </c>
      <c r="AW4" s="94">
        <f t="shared" ref="AW4:AW35" si="4">IFERROR(AO4+AV4,0)</f>
        <v>4</v>
      </c>
      <c r="AX4" s="93" t="str">
        <f>IFERROR(VLOOKUP(E4,'9月'!$G$3:$U$51,6,FALSE)&amp;"","")</f>
        <v>92</v>
      </c>
      <c r="AY4" s="15" t="str">
        <f>IFERROR(VLOOKUP(E4,'9月'!$G$3:$U$51,3,FALSE)&amp;"","")</f>
        <v>15</v>
      </c>
      <c r="AZ4" s="15" t="str">
        <f>IFERROR(VLOOKUP(E4,'9月'!$G$3:$U$51,7,FALSE)&amp;"","")</f>
        <v>77</v>
      </c>
      <c r="BA4" s="15" t="str">
        <f>IFERROR(VLOOKUP(E4,'9月'!$G$3:$U$51,9,FALSE)&amp;"","")</f>
        <v>#8</v>
      </c>
      <c r="BB4" s="62" t="str">
        <f>IFERROR(VLOOKUP(E4,'9月'!$G$3:$U$51,10,FALSE)&amp;"","")</f>
        <v/>
      </c>
      <c r="BC4" s="62" t="str">
        <f>IFERROR(VLOOKUP(E4,'9月'!$G$3:$U$51,11,FALSE)&amp;"","")</f>
        <v/>
      </c>
      <c r="BD4" s="15">
        <f>IFERROR(VLOOKUP(E4,'9月'!$G$3:$U$51,14,FALSE),0)</f>
        <v>1</v>
      </c>
      <c r="BE4" s="94">
        <f t="shared" ref="BE4:BE35" si="5">IFERROR(AW4+BD4,0)</f>
        <v>5</v>
      </c>
      <c r="BF4" s="93" t="str">
        <f>IFERROR(VLOOKUP(E4,'10月'!$G$3:$U$49,6,FALSE)&amp;"","")</f>
        <v>91</v>
      </c>
      <c r="BG4" s="15" t="str">
        <f>IFERROR(VLOOKUP(E4,'10月'!$G$3:$U$49,3,FALSE)&amp;"","")</f>
        <v>15</v>
      </c>
      <c r="BH4" s="15" t="str">
        <f>IFERROR(VLOOKUP(E4,'10月'!$G$3:$U$49,7,FALSE)&amp;"","")</f>
        <v>76</v>
      </c>
      <c r="BI4" s="15" t="str">
        <f>IFERROR(VLOOKUP(E4,'10月'!$G$3:$U$49,9,FALSE)&amp;"","")</f>
        <v>#5</v>
      </c>
      <c r="BJ4" s="62" t="str">
        <f>IFERROR(VLOOKUP(E4,'10月'!$G$3:$U$49,10,FALSE)&amp;"","")</f>
        <v/>
      </c>
      <c r="BK4" s="62" t="str">
        <f>IFERROR(VLOOKUP(E4,'10月'!$G$3:$U$49,11,FALSE)&amp;"","")</f>
        <v>B#17</v>
      </c>
      <c r="BL4" s="15">
        <f>IFERROR(VLOOKUP(E4,'10月'!$G$3:$U$49,14,FALSE),0)</f>
        <v>6</v>
      </c>
      <c r="BM4" s="62">
        <f t="shared" ref="BM4:BM35" si="6">BE4+BL4</f>
        <v>11</v>
      </c>
      <c r="BN4" s="76"/>
      <c r="BO4" s="584">
        <v>106</v>
      </c>
      <c r="BP4" s="584">
        <v>99</v>
      </c>
      <c r="BQ4" s="584">
        <v>98</v>
      </c>
      <c r="BR4" s="584" t="s">
        <v>1009</v>
      </c>
      <c r="BS4" s="584">
        <v>90</v>
      </c>
      <c r="BT4" s="584">
        <v>92</v>
      </c>
      <c r="BU4" s="584">
        <v>91</v>
      </c>
      <c r="BV4" s="609">
        <f t="shared" ref="BV4:BV35" si="7">IFERROR(AVERAGE(BO4,BP4,BQ4,BR4,BS4,BT4,BU4),"-")</f>
        <v>96</v>
      </c>
      <c r="BW4" s="64">
        <f t="shared" ref="BW4:BW6" si="8">IFERROR(MIN(((BV4-72)*0.8),36),"-")</f>
        <v>19.200000000000003</v>
      </c>
      <c r="BX4" s="603"/>
    </row>
    <row r="5" spans="1:80" ht="19.5" customHeight="1">
      <c r="A5" s="57">
        <f>A4+1</f>
        <v>2</v>
      </c>
      <c r="B5" s="65" t="s">
        <v>188</v>
      </c>
      <c r="C5" s="65" t="s">
        <v>189</v>
      </c>
      <c r="D5" s="128" t="s">
        <v>3</v>
      </c>
      <c r="E5" s="154" t="s">
        <v>394</v>
      </c>
      <c r="F5" s="152" t="s">
        <v>104</v>
      </c>
      <c r="G5" s="129" t="s">
        <v>831</v>
      </c>
      <c r="H5" s="75"/>
      <c r="I5" s="60"/>
      <c r="J5" s="91" t="str">
        <f>IFERROR(VLOOKUP(E5,'4月'!$H$3:$T$53,7,FALSE),"")</f>
        <v/>
      </c>
      <c r="K5" s="61" t="str">
        <f>IFERROR(VLOOKUP(E5,'4月'!$H$3:$T$53,2,FALSE),"")</f>
        <v/>
      </c>
      <c r="L5" s="61" t="str">
        <f>IFERROR(VLOOKUP(E5,'4月'!$H$3:$T$53,8,FALSE)&amp;"","")</f>
        <v/>
      </c>
      <c r="M5" s="61" t="str">
        <f>IFERROR(VLOOKUP(E5,'4月'!$H$3:$R$53,9,FALSE)&amp;"","")</f>
        <v/>
      </c>
      <c r="N5" s="61" t="str">
        <f>IFERROR(VLOOKUP(E5,'4月'!$H$3:$R$53,10,FALSE)&amp;"","")</f>
        <v/>
      </c>
      <c r="O5" s="61" t="str">
        <f>IFERROR(VLOOKUP(E5,'4月'!$H$3:$R$53,11,FALSE)&amp;"","")</f>
        <v/>
      </c>
      <c r="P5" s="61">
        <f>IFERROR(VLOOKUP(E5,'4月'!$H$3:$T$53,13,FALSE),0)</f>
        <v>0</v>
      </c>
      <c r="Q5" s="92">
        <f t="shared" si="0"/>
        <v>0</v>
      </c>
      <c r="R5" s="91" t="str">
        <f>IFERROR(VLOOKUP(E5,'5月'!$G$3:$U$51,6,FALSE)&amp;"","")</f>
        <v/>
      </c>
      <c r="S5" s="153" t="str">
        <f>IFERROR(VLOOKUP(E5,'5月'!$G$3:$U$51,3,FALSE)&amp;"","")</f>
        <v/>
      </c>
      <c r="T5" s="61" t="str">
        <f>IFERROR(VLOOKUP(E5,'5月'!$G$3:$U$51,7,FALSE)&amp;"","")</f>
        <v/>
      </c>
      <c r="U5" s="61" t="str">
        <f>IFERROR(VLOOKUP(E5,'5月'!$G$3:$U$51,9,FALSE)&amp;"","")</f>
        <v/>
      </c>
      <c r="V5" s="61" t="str">
        <f>IFERROR(VLOOKUP(E5,'5月'!$G$3:$U$51,9,FALSE)&amp;"","")</f>
        <v/>
      </c>
      <c r="W5" s="61" t="str">
        <f>IFERROR(VLOOKUP(E5,'5月'!$G$3:$U$51,10,FALSE)&amp;"","")</f>
        <v/>
      </c>
      <c r="X5" s="61">
        <f>IFERROR(VLOOKUP(E5,'5月'!$G$3:$U$51,13,FALSE),0)</f>
        <v>0</v>
      </c>
      <c r="Y5" s="92">
        <f t="shared" si="1"/>
        <v>0</v>
      </c>
      <c r="Z5" s="93" t="str">
        <f>IFERROR(VLOOKUP(E5,'6月'!$G$3:$U$55,6,FALSE)&amp;"","")</f>
        <v/>
      </c>
      <c r="AA5" s="15" t="str">
        <f>IFERROR(VLOOKUP(E5,'6月'!$G$3:$U$55,3,FALSE)&amp;"","")</f>
        <v/>
      </c>
      <c r="AB5" s="15" t="str">
        <f>IFERROR(VLOOKUP(E5,'6月'!$G$3:$U$55,7,FALSE)&amp;"","")</f>
        <v/>
      </c>
      <c r="AC5" s="15" t="str">
        <f>IFERROR(VLOOKUP(E5,'6月'!$G$3:$U$55,9,FALSE)&amp;"","")</f>
        <v/>
      </c>
      <c r="AD5" s="15" t="str">
        <f>IFERROR(VLOOKUP(E5,'6月'!$G$3:$U$55,10,FALSE)&amp;"","")</f>
        <v/>
      </c>
      <c r="AE5" s="15" t="str">
        <f>IFERROR(VLOOKUP(E5,'6月'!$G$3:$U$55,11,FALSE)&amp;"","")</f>
        <v/>
      </c>
      <c r="AF5" s="15">
        <f>IFERROR(VLOOKUP(E5,'6月'!$G$3:$U$55,13,FALSE),0)</f>
        <v>0</v>
      </c>
      <c r="AG5" s="94">
        <f t="shared" si="2"/>
        <v>0</v>
      </c>
      <c r="AH5" s="93" t="str">
        <f>IFERROR(VLOOKUP(E5,'7月'!$G$3:$U$39,6,FALSE)&amp;"","")</f>
        <v/>
      </c>
      <c r="AI5" s="15" t="str">
        <f>IFERROR(VLOOKUP(E5,'7月'!$G$3:$U$39,3,FALSE)&amp;"","")</f>
        <v/>
      </c>
      <c r="AJ5" s="15" t="str">
        <f>IFERROR(VLOOKUP(E5,'7月'!$G$3:$U$39,7,FALSE)&amp;"","")</f>
        <v/>
      </c>
      <c r="AK5" s="15" t="str">
        <f>IFERROR(VLOOKUP(E5,'7月'!$G$3:$U$39,9,FALSE)&amp;"","")</f>
        <v/>
      </c>
      <c r="AL5" s="15" t="str">
        <f>IFERROR(VLOOKUP(E5,'7月'!$G$3:$U$39,10,FALSE)&amp;"","")</f>
        <v/>
      </c>
      <c r="AM5" s="15" t="str">
        <f>IFERROR(VLOOKUP(E5,'7月'!$G$3:$U$39,11,FALSE)&amp;"","")</f>
        <v/>
      </c>
      <c r="AN5" s="15">
        <f>IFERROR(VLOOKUP(E5,'7月'!$G$3:$U$39,13,FALSE),0)</f>
        <v>0</v>
      </c>
      <c r="AO5" s="94">
        <f t="shared" si="3"/>
        <v>0</v>
      </c>
      <c r="AP5" s="93" t="str">
        <f>IFERROR(VLOOKUP(E5,'8月'!$G$3:$U$50,6,FALSE)&amp;"","")</f>
        <v/>
      </c>
      <c r="AQ5" s="15" t="str">
        <f>IFERROR(VLOOKUP(E5,'8月'!$G$3:$U$50,3,FALSE)&amp;"","")</f>
        <v/>
      </c>
      <c r="AR5" s="15" t="str">
        <f>IFERROR(VLOOKUP(E5,'8月'!$G$3:$U$50,7,FALSE)&amp;"","")</f>
        <v/>
      </c>
      <c r="AS5" s="62" t="str">
        <f>IFERROR(VLOOKUP(E5,'8月'!$G$3:$U$50,9,FALSE)&amp;"","")</f>
        <v/>
      </c>
      <c r="AT5" s="62" t="str">
        <f>IFERROR(VLOOKUP(E5,'8月'!$G$3:$U$50,10,FALSE)&amp;"","")</f>
        <v/>
      </c>
      <c r="AU5" s="62" t="str">
        <f>IFERROR(VLOOKUP(E5,'8月'!$G$3:$U$50,11,FALSE)&amp;"","")</f>
        <v/>
      </c>
      <c r="AV5" s="15">
        <f>IFERROR(VLOOKUP(E5,'8月'!$G$3:$U$50,14,FALSE),0)</f>
        <v>0</v>
      </c>
      <c r="AW5" s="94">
        <f t="shared" si="4"/>
        <v>0</v>
      </c>
      <c r="AX5" s="93" t="str">
        <f>IFERROR(VLOOKUP(E5,'9月'!$G$3:$U$51,6,FALSE)&amp;"","")</f>
        <v/>
      </c>
      <c r="AY5" s="15" t="str">
        <f>IFERROR(VLOOKUP(E5,'9月'!$G$3:$U$51,3,FALSE)&amp;"","")</f>
        <v/>
      </c>
      <c r="AZ5" s="15" t="str">
        <f>IFERROR(VLOOKUP(E5,'9月'!$G$3:$U$51,7,FALSE)&amp;"","")</f>
        <v/>
      </c>
      <c r="BA5" s="15" t="str">
        <f>IFERROR(VLOOKUP(E5,'9月'!$G$3:$U$51,9,FALSE)&amp;"","")</f>
        <v/>
      </c>
      <c r="BB5" s="62" t="str">
        <f>IFERROR(VLOOKUP(E5,'9月'!$G$3:$U$51,10,FALSE)&amp;"","")</f>
        <v/>
      </c>
      <c r="BC5" s="62" t="str">
        <f>IFERROR(VLOOKUP(E5,'9月'!$G$3:$U$51,11,FALSE)&amp;"","")</f>
        <v/>
      </c>
      <c r="BD5" s="15">
        <f>IFERROR(VLOOKUP(E5,'9月'!$G$3:$U$51,14,FALSE),0)</f>
        <v>0</v>
      </c>
      <c r="BE5" s="94">
        <f t="shared" si="5"/>
        <v>0</v>
      </c>
      <c r="BF5" s="93" t="str">
        <f>IFERROR(VLOOKUP(E5,'10月'!$G$3:$U$49,6,FALSE)&amp;"","")</f>
        <v/>
      </c>
      <c r="BG5" s="15" t="str">
        <f>IFERROR(VLOOKUP(E5,'10月'!$G$3:$U$49,3,FALSE)&amp;"","")</f>
        <v/>
      </c>
      <c r="BH5" s="15" t="str">
        <f>IFERROR(VLOOKUP(E5,'10月'!$G$3:$U$49,7,FALSE)&amp;"","")</f>
        <v/>
      </c>
      <c r="BI5" s="15" t="str">
        <f>IFERROR(VLOOKUP(E5,'10月'!$G$3:$U$49,9,FALSE)&amp;"","")</f>
        <v/>
      </c>
      <c r="BJ5" s="62" t="str">
        <f>IFERROR(VLOOKUP(E5,'10月'!$G$3:$U$49,10,FALSE)&amp;"","")</f>
        <v/>
      </c>
      <c r="BK5" s="62" t="str">
        <f>IFERROR(VLOOKUP(E5,'10月'!$G$3:$U$49,11,FALSE)&amp;"","")</f>
        <v/>
      </c>
      <c r="BL5" s="15">
        <f>IFERROR(VLOOKUP(E5,'10月'!$G$3:$U$49,14,FALSE),0)</f>
        <v>0</v>
      </c>
      <c r="BM5" s="62">
        <f t="shared" si="6"/>
        <v>0</v>
      </c>
      <c r="BN5" s="74"/>
      <c r="BO5" s="584" t="s">
        <v>1009</v>
      </c>
      <c r="BP5" s="584" t="s">
        <v>1009</v>
      </c>
      <c r="BQ5" s="584" t="s">
        <v>1009</v>
      </c>
      <c r="BR5" s="584" t="s">
        <v>1009</v>
      </c>
      <c r="BS5" s="584" t="s">
        <v>1009</v>
      </c>
      <c r="BT5" s="584" t="s">
        <v>1009</v>
      </c>
      <c r="BU5" s="584" t="s">
        <v>1009</v>
      </c>
      <c r="BV5" s="609" t="str">
        <f t="shared" si="7"/>
        <v>-</v>
      </c>
      <c r="BW5" s="64" t="str">
        <f t="shared" si="8"/>
        <v>-</v>
      </c>
      <c r="BX5" s="601"/>
      <c r="BY5"/>
      <c r="BZ5"/>
    </row>
    <row r="6" spans="1:80" s="25" customFormat="1" ht="19.5" customHeight="1">
      <c r="A6" s="57">
        <f t="shared" ref="A6:A69" si="9">A5+1</f>
        <v>3</v>
      </c>
      <c r="B6" s="65" t="s">
        <v>190</v>
      </c>
      <c r="C6" s="65" t="s">
        <v>191</v>
      </c>
      <c r="D6" s="128" t="s">
        <v>358</v>
      </c>
      <c r="E6" s="154" t="s">
        <v>395</v>
      </c>
      <c r="F6" s="152" t="s">
        <v>101</v>
      </c>
      <c r="G6" s="129">
        <v>23</v>
      </c>
      <c r="H6" s="61"/>
      <c r="I6" s="60"/>
      <c r="J6" s="91">
        <f>IFERROR(VLOOKUP(E6,'4月'!$H$3:$T$53,7,FALSE),"")</f>
        <v>107</v>
      </c>
      <c r="K6" s="61">
        <f>IFERROR(VLOOKUP(E6,'4月'!$H$3:$T$53,2,FALSE),"")</f>
        <v>23</v>
      </c>
      <c r="L6" s="61" t="str">
        <f>IFERROR(VLOOKUP(E6,'4月'!$H$3:$T$53,8,FALSE)&amp;"","")</f>
        <v>84</v>
      </c>
      <c r="M6" s="61" t="str">
        <f>IFERROR(VLOOKUP(E6,'4月'!$H$3:$R$53,9,FALSE)&amp;"","")</f>
        <v/>
      </c>
      <c r="N6" s="61" t="str">
        <f>IFERROR(VLOOKUP(E6,'4月'!$H$3:$R$53,10,FALSE)&amp;"","")</f>
        <v/>
      </c>
      <c r="O6" s="61" t="str">
        <f>IFERROR(VLOOKUP(E6,'4月'!$H$3:$R$53,11,FALSE)&amp;"","")</f>
        <v/>
      </c>
      <c r="P6" s="61">
        <f>IFERROR(VLOOKUP(E6,'4月'!$H$3:$T$53,13,FALSE),0)</f>
        <v>1</v>
      </c>
      <c r="Q6" s="92">
        <f t="shared" si="0"/>
        <v>1</v>
      </c>
      <c r="R6" s="91" t="str">
        <f>IFERROR(VLOOKUP(E6,'5月'!$G$3:$U$51,6,FALSE)&amp;"","")</f>
        <v>100</v>
      </c>
      <c r="S6" s="153" t="str">
        <f>IFERROR(VLOOKUP(E6,'5月'!$G$3:$U$51,3,FALSE)&amp;"","")</f>
        <v>23</v>
      </c>
      <c r="T6" s="61" t="str">
        <f>IFERROR(VLOOKUP(E6,'5月'!$G$3:$U$51,7,FALSE)&amp;"","")</f>
        <v>77</v>
      </c>
      <c r="U6" s="61" t="str">
        <f>IFERROR(VLOOKUP(E6,'5月'!$G$3:$U$51,9,FALSE)&amp;"","")</f>
        <v/>
      </c>
      <c r="V6" s="61" t="str">
        <f>IFERROR(VLOOKUP(E6,'5月'!$G$3:$U$51,9,FALSE)&amp;"","")</f>
        <v/>
      </c>
      <c r="W6" s="61" t="str">
        <f>IFERROR(VLOOKUP(E6,'5月'!$G$3:$U$51,10,FALSE)&amp;"","")</f>
        <v/>
      </c>
      <c r="X6" s="61">
        <f>IFERROR(VLOOKUP(E6,'5月'!$G$3:$U$51,13,FALSE),0)</f>
        <v>1</v>
      </c>
      <c r="Y6" s="92">
        <f t="shared" si="1"/>
        <v>2</v>
      </c>
      <c r="Z6" s="93" t="str">
        <f>IFERROR(VLOOKUP(E6,'6月'!$G$3:$U$55,6,FALSE)&amp;"","")</f>
        <v>96</v>
      </c>
      <c r="AA6" s="15" t="str">
        <f>IFERROR(VLOOKUP(E6,'6月'!$G$3:$U$55,3,FALSE)&amp;"","")</f>
        <v>23</v>
      </c>
      <c r="AB6" s="15" t="str">
        <f>IFERROR(VLOOKUP(E6,'6月'!$G$3:$U$55,7,FALSE)&amp;"","")</f>
        <v>73</v>
      </c>
      <c r="AC6" s="15" t="str">
        <f>IFERROR(VLOOKUP(E6,'6月'!$G$3:$U$55,9,FALSE)&amp;"","")</f>
        <v/>
      </c>
      <c r="AD6" s="15" t="str">
        <f>IFERROR(VLOOKUP(E6,'6月'!$G$3:$U$55,10,FALSE)&amp;"","")</f>
        <v/>
      </c>
      <c r="AE6" s="15" t="str">
        <f>IFERROR(VLOOKUP(E6,'6月'!$G$3:$U$55,11,FALSE)&amp;"","")</f>
        <v/>
      </c>
      <c r="AF6" s="15">
        <f>IFERROR(VLOOKUP(E6,'6月'!$G$3:$U$55,13,FALSE),0)</f>
        <v>4</v>
      </c>
      <c r="AG6" s="94">
        <f t="shared" si="2"/>
        <v>6</v>
      </c>
      <c r="AH6" s="93" t="str">
        <f>IFERROR(VLOOKUP(E6,'7月'!$G$3:$U$39,6,FALSE)&amp;"","")</f>
        <v>98</v>
      </c>
      <c r="AI6" s="15" t="str">
        <f>IFERROR(VLOOKUP(E6,'7月'!$G$3:$U$39,3,FALSE)&amp;"","")</f>
        <v>23</v>
      </c>
      <c r="AJ6" s="15" t="str">
        <f>IFERROR(VLOOKUP(E6,'7月'!$G$3:$U$39,7,FALSE)&amp;"","")</f>
        <v>75</v>
      </c>
      <c r="AK6" s="15" t="str">
        <f>IFERROR(VLOOKUP(E6,'7月'!$G$3:$U$39,9,FALSE)&amp;"","")</f>
        <v/>
      </c>
      <c r="AL6" s="15" t="str">
        <f>IFERROR(VLOOKUP(E6,'7月'!$G$3:$U$39,10,FALSE)&amp;"","")</f>
        <v/>
      </c>
      <c r="AM6" s="15" t="str">
        <f>IFERROR(VLOOKUP(E6,'7月'!$G$3:$U$39,11,FALSE)&amp;"","")</f>
        <v/>
      </c>
      <c r="AN6" s="15">
        <f>IFERROR(VLOOKUP(E6,'7月'!$G$3:$U$39,13,FALSE),0)</f>
        <v>4</v>
      </c>
      <c r="AO6" s="94">
        <f t="shared" si="3"/>
        <v>10</v>
      </c>
      <c r="AP6" s="93" t="str">
        <f>IFERROR(VLOOKUP(E6,'8月'!$G$3:$U$50,6,FALSE)&amp;"","")</f>
        <v>94</v>
      </c>
      <c r="AQ6" s="15" t="str">
        <f>IFERROR(VLOOKUP(E6,'8月'!$G$3:$U$50,3,FALSE)&amp;"","")</f>
        <v>23</v>
      </c>
      <c r="AR6" s="15" t="str">
        <f>IFERROR(VLOOKUP(E6,'8月'!$G$3:$U$50,7,FALSE)&amp;"","")</f>
        <v>71</v>
      </c>
      <c r="AS6" s="62" t="str">
        <f>IFERROR(VLOOKUP(E6,'8月'!$G$3:$U$50,9,FALSE)&amp;"","")</f>
        <v/>
      </c>
      <c r="AT6" s="62" t="str">
        <f>IFERROR(VLOOKUP(E6,'8月'!$G$3:$U$50,10,FALSE)&amp;"","")</f>
        <v/>
      </c>
      <c r="AU6" s="62" t="str">
        <f>IFERROR(VLOOKUP(E6,'8月'!$G$3:$U$50,11,FALSE)&amp;"","")</f>
        <v/>
      </c>
      <c r="AV6" s="15">
        <f>IFERROR(VLOOKUP(E6,'8月'!$G$3:$U$50,14,FALSE),0)</f>
        <v>8</v>
      </c>
      <c r="AW6" s="94">
        <f t="shared" si="4"/>
        <v>18</v>
      </c>
      <c r="AX6" s="93" t="str">
        <f>IFERROR(VLOOKUP(E6,'9月'!$G$3:$U$51,6,FALSE)&amp;"","")</f>
        <v/>
      </c>
      <c r="AY6" s="15" t="str">
        <f>IFERROR(VLOOKUP(E6,'9月'!$G$3:$U$51,3,FALSE)&amp;"","")</f>
        <v/>
      </c>
      <c r="AZ6" s="15" t="str">
        <f>IFERROR(VLOOKUP(E6,'9月'!$G$3:$U$51,7,FALSE)&amp;"","")</f>
        <v/>
      </c>
      <c r="BA6" s="15" t="str">
        <f>IFERROR(VLOOKUP(E6,'9月'!$G$3:$U$51,9,FALSE)&amp;"","")</f>
        <v/>
      </c>
      <c r="BB6" s="62" t="str">
        <f>IFERROR(VLOOKUP(E6,'9月'!$G$3:$U$51,10,FALSE)&amp;"","")</f>
        <v/>
      </c>
      <c r="BC6" s="62" t="str">
        <f>IFERROR(VLOOKUP(E6,'9月'!$G$3:$U$51,11,FALSE)&amp;"","")</f>
        <v/>
      </c>
      <c r="BD6" s="15">
        <f>IFERROR(VLOOKUP(E6,'9月'!$G$3:$U$51,14,FALSE),0)</f>
        <v>0</v>
      </c>
      <c r="BE6" s="94">
        <f t="shared" si="5"/>
        <v>18</v>
      </c>
      <c r="BF6" s="93" t="str">
        <f>IFERROR(VLOOKUP(E6,'10月'!$G$3:$U$49,6,FALSE)&amp;"","")</f>
        <v/>
      </c>
      <c r="BG6" s="15" t="str">
        <f>IFERROR(VLOOKUP(E6,'10月'!$G$3:$U$49,3,FALSE)&amp;"","")</f>
        <v/>
      </c>
      <c r="BH6" s="15" t="str">
        <f>IFERROR(VLOOKUP(E6,'10月'!$G$3:$U$49,7,FALSE)&amp;"","")</f>
        <v/>
      </c>
      <c r="BI6" s="15" t="str">
        <f>IFERROR(VLOOKUP(E6,'10月'!$G$3:$U$49,9,FALSE)&amp;"","")</f>
        <v/>
      </c>
      <c r="BJ6" s="62" t="str">
        <f>IFERROR(VLOOKUP(E6,'10月'!$G$3:$U$49,10,FALSE)&amp;"","")</f>
        <v/>
      </c>
      <c r="BK6" s="62" t="str">
        <f>IFERROR(VLOOKUP(E6,'10月'!$G$3:$U$49,11,FALSE)&amp;"","")</f>
        <v/>
      </c>
      <c r="BL6" s="15">
        <f>IFERROR(VLOOKUP(E6,'10月'!$G$3:$U$49,14,FALSE),0)</f>
        <v>0</v>
      </c>
      <c r="BM6" s="62">
        <f t="shared" si="6"/>
        <v>18</v>
      </c>
      <c r="BN6" s="74"/>
      <c r="BO6" s="584">
        <v>107</v>
      </c>
      <c r="BP6" s="584">
        <v>100</v>
      </c>
      <c r="BQ6" s="584">
        <v>96</v>
      </c>
      <c r="BR6" s="584">
        <v>98</v>
      </c>
      <c r="BS6" s="584">
        <v>94</v>
      </c>
      <c r="BT6" s="584" t="s">
        <v>1009</v>
      </c>
      <c r="BU6" s="584" t="s">
        <v>1009</v>
      </c>
      <c r="BV6" s="609">
        <f t="shared" si="7"/>
        <v>99</v>
      </c>
      <c r="BW6" s="64">
        <f t="shared" si="8"/>
        <v>21.6</v>
      </c>
      <c r="BX6" s="603"/>
      <c r="BY6" s="576"/>
    </row>
    <row r="7" spans="1:80" s="14" customFormat="1" ht="19.5" customHeight="1">
      <c r="A7" s="57">
        <f t="shared" si="9"/>
        <v>4</v>
      </c>
      <c r="B7" s="65" t="s">
        <v>193</v>
      </c>
      <c r="C7" s="65" t="s">
        <v>194</v>
      </c>
      <c r="D7" s="128" t="s">
        <v>3</v>
      </c>
      <c r="E7" s="154" t="s">
        <v>396</v>
      </c>
      <c r="F7" s="152" t="s">
        <v>104</v>
      </c>
      <c r="G7" s="129">
        <v>14</v>
      </c>
      <c r="H7" s="73" t="s">
        <v>943</v>
      </c>
      <c r="I7" s="60"/>
      <c r="J7" s="91">
        <f>IFERROR(VLOOKUP(E7,'4月'!$H$3:$T$53,7,FALSE),"")</f>
        <v>93</v>
      </c>
      <c r="K7" s="61">
        <f>IFERROR(VLOOKUP(E7,'4月'!$H$3:$T$53,2,FALSE),"")</f>
        <v>14</v>
      </c>
      <c r="L7" s="61" t="str">
        <f>IFERROR(VLOOKUP(E7,'4月'!$H$3:$T$53,8,FALSE)&amp;"","")</f>
        <v>79</v>
      </c>
      <c r="M7" s="61" t="str">
        <f>IFERROR(VLOOKUP(E7,'4月'!$H$3:$R$53,9,FALSE)&amp;"","")</f>
        <v/>
      </c>
      <c r="N7" s="61" t="str">
        <f>IFERROR(VLOOKUP(E7,'4月'!$H$3:$R$53,10,FALSE)&amp;"","")</f>
        <v/>
      </c>
      <c r="O7" s="61" t="str">
        <f>IFERROR(VLOOKUP(E7,'4月'!$H$3:$R$53,11,FALSE)&amp;"","")</f>
        <v>Ladies#8</v>
      </c>
      <c r="P7" s="61">
        <f>IFERROR(VLOOKUP(E7,'4月'!$H$3:$T$53,13,FALSE),0)</f>
        <v>10</v>
      </c>
      <c r="Q7" s="92">
        <f t="shared" si="0"/>
        <v>10</v>
      </c>
      <c r="R7" s="91" t="str">
        <f>IFERROR(VLOOKUP(E7,'5月'!$G$3:$U$51,6,FALSE)&amp;"","")</f>
        <v>90</v>
      </c>
      <c r="S7" s="153" t="str">
        <f>IFERROR(VLOOKUP(E7,'5月'!$G$3:$U$51,3,FALSE)&amp;"","")</f>
        <v>14</v>
      </c>
      <c r="T7" s="61" t="str">
        <f>IFERROR(VLOOKUP(E7,'5月'!$G$3:$U$51,7,FALSE)&amp;"","")</f>
        <v>76</v>
      </c>
      <c r="U7" s="61" t="str">
        <f>IFERROR(VLOOKUP(E7,'5月'!$G$3:$U$51,9,FALSE)&amp;"","")</f>
        <v/>
      </c>
      <c r="V7" s="61" t="str">
        <f>IFERROR(VLOOKUP(E7,'5月'!$G$3:$U$51,9,FALSE)&amp;"","")</f>
        <v/>
      </c>
      <c r="W7" s="61" t="str">
        <f>IFERROR(VLOOKUP(E7,'5月'!$G$3:$U$51,10,FALSE)&amp;"","")</f>
        <v>#12</v>
      </c>
      <c r="X7" s="61">
        <f>IFERROR(VLOOKUP(E7,'5月'!$G$3:$U$51,13,FALSE),0)</f>
        <v>3</v>
      </c>
      <c r="Y7" s="92">
        <f t="shared" si="1"/>
        <v>13</v>
      </c>
      <c r="Z7" s="93" t="str">
        <f>IFERROR(VLOOKUP(E7,'6月'!$G$3:$U$55,6,FALSE)&amp;"","")</f>
        <v/>
      </c>
      <c r="AA7" s="15" t="str">
        <f>IFERROR(VLOOKUP(E7,'6月'!$G$3:$U$55,3,FALSE)&amp;"","")</f>
        <v/>
      </c>
      <c r="AB7" s="15" t="str">
        <f>IFERROR(VLOOKUP(E7,'6月'!$G$3:$U$55,7,FALSE)&amp;"","")</f>
        <v/>
      </c>
      <c r="AC7" s="15" t="str">
        <f>IFERROR(VLOOKUP(E7,'6月'!$G$3:$U$55,9,FALSE)&amp;"","")</f>
        <v/>
      </c>
      <c r="AD7" s="15" t="str">
        <f>IFERROR(VLOOKUP(E7,'6月'!$G$3:$U$55,10,FALSE)&amp;"","")</f>
        <v/>
      </c>
      <c r="AE7" s="15" t="str">
        <f>IFERROR(VLOOKUP(E7,'6月'!$G$3:$U$55,11,FALSE)&amp;"","")</f>
        <v/>
      </c>
      <c r="AF7" s="15">
        <f>IFERROR(VLOOKUP(E7,'6月'!$G$3:$U$55,13,FALSE),0)</f>
        <v>0</v>
      </c>
      <c r="AG7" s="94">
        <f t="shared" si="2"/>
        <v>13</v>
      </c>
      <c r="AH7" s="93" t="str">
        <f>IFERROR(VLOOKUP(E7,'7月'!$G$3:$U$39,6,FALSE)&amp;"","")</f>
        <v>84</v>
      </c>
      <c r="AI7" s="15" t="str">
        <f>IFERROR(VLOOKUP(E7,'7月'!$G$3:$U$39,3,FALSE)&amp;"","")</f>
        <v>14</v>
      </c>
      <c r="AJ7" s="15" t="str">
        <f>IFERROR(VLOOKUP(E7,'7月'!$G$3:$U$39,7,FALSE)&amp;"","")</f>
        <v>70</v>
      </c>
      <c r="AK7" s="15" t="str">
        <f>IFERROR(VLOOKUP(E7,'7月'!$G$3:$U$39,9,FALSE)&amp;"","")</f>
        <v/>
      </c>
      <c r="AL7" s="15" t="str">
        <f>IFERROR(VLOOKUP(E7,'7月'!$G$3:$U$39,10,FALSE)&amp;"","")</f>
        <v/>
      </c>
      <c r="AM7" s="15" t="str">
        <f>IFERROR(VLOOKUP(E7,'7月'!$G$3:$U$39,11,FALSE)&amp;"","")</f>
        <v>Lady8</v>
      </c>
      <c r="AN7" s="15">
        <f>IFERROR(VLOOKUP(E7,'7月'!$G$3:$U$39,13,FALSE),0)</f>
        <v>12</v>
      </c>
      <c r="AO7" s="94">
        <f t="shared" si="3"/>
        <v>25</v>
      </c>
      <c r="AP7" s="93" t="str">
        <f>IFERROR(VLOOKUP(E7,'8月'!$G$3:$U$50,6,FALSE)&amp;"","")</f>
        <v/>
      </c>
      <c r="AQ7" s="15" t="str">
        <f>IFERROR(VLOOKUP(E7,'8月'!$G$3:$U$50,3,FALSE)&amp;"","")</f>
        <v/>
      </c>
      <c r="AR7" s="15" t="str">
        <f>IFERROR(VLOOKUP(E7,'8月'!$G$3:$U$50,7,FALSE)&amp;"","")</f>
        <v/>
      </c>
      <c r="AS7" s="62" t="str">
        <f>IFERROR(VLOOKUP(E7,'8月'!$G$3:$U$50,9,FALSE)&amp;"","")</f>
        <v/>
      </c>
      <c r="AT7" s="62" t="str">
        <f>IFERROR(VLOOKUP(E7,'8月'!$G$3:$U$50,10,FALSE)&amp;"","")</f>
        <v/>
      </c>
      <c r="AU7" s="62" t="str">
        <f>IFERROR(VLOOKUP(E7,'8月'!$G$3:$U$50,11,FALSE)&amp;"","")</f>
        <v/>
      </c>
      <c r="AV7" s="15">
        <f>IFERROR(VLOOKUP(E7,'8月'!$G$3:$U$50,14,FALSE),0)</f>
        <v>0</v>
      </c>
      <c r="AW7" s="94">
        <f t="shared" si="4"/>
        <v>25</v>
      </c>
      <c r="AX7" s="396" t="str">
        <f>IFERROR(VLOOKUP(E7,'9月'!$G$3:$U$51,6,FALSE)&amp;"","")</f>
        <v>80</v>
      </c>
      <c r="AY7" s="15" t="str">
        <f>IFERROR(VLOOKUP(E7,'9月'!$G$3:$U$51,3,FALSE)&amp;"","")</f>
        <v>14</v>
      </c>
      <c r="AZ7" s="458" t="str">
        <f>IFERROR(VLOOKUP(E7,'9月'!$G$3:$U$51,7,FALSE)&amp;"","")</f>
        <v>66</v>
      </c>
      <c r="BA7" s="15" t="str">
        <f>IFERROR(VLOOKUP(E7,'9月'!$G$3:$U$51,9,FALSE)&amp;"","")</f>
        <v>#5</v>
      </c>
      <c r="BB7" s="62" t="str">
        <f>IFERROR(VLOOKUP(E7,'9月'!$G$3:$U$51,10,FALSE)&amp;"","")</f>
        <v/>
      </c>
      <c r="BC7" s="62" t="str">
        <f>IFERROR(VLOOKUP(E7,'9月'!$G$3:$U$51,11,FALSE)&amp;"","")</f>
        <v>Woman#17</v>
      </c>
      <c r="BD7" s="15">
        <f>IFERROR(VLOOKUP(E7,'9月'!$G$3:$U$51,14,FALSE),0)</f>
        <v>21</v>
      </c>
      <c r="BE7" s="94">
        <f t="shared" si="5"/>
        <v>46</v>
      </c>
      <c r="BF7" s="93" t="str">
        <f>IFERROR(VLOOKUP(E7,'10月'!$G$3:$U$49,6,FALSE)&amp;"","")</f>
        <v>83</v>
      </c>
      <c r="BG7" s="15" t="str">
        <f>IFERROR(VLOOKUP(E7,'10月'!$G$3:$U$49,3,FALSE)&amp;"","")</f>
        <v>9</v>
      </c>
      <c r="BH7" s="15" t="str">
        <f>IFERROR(VLOOKUP(E7,'10月'!$G$3:$U$49,7,FALSE)&amp;"","")</f>
        <v>74</v>
      </c>
      <c r="BI7" s="15" t="str">
        <f>IFERROR(VLOOKUP(E7,'10月'!$G$3:$U$49,9,FALSE)&amp;"","")</f>
        <v>#13</v>
      </c>
      <c r="BJ7" s="62" t="str">
        <f>IFERROR(VLOOKUP(E7,'10月'!$G$3:$U$49,10,FALSE)&amp;"","")</f>
        <v/>
      </c>
      <c r="BK7" s="62" t="str">
        <f>IFERROR(VLOOKUP(E7,'10月'!$G$3:$U$49,11,FALSE)&amp;"","")</f>
        <v>W#17</v>
      </c>
      <c r="BL7" s="15">
        <f>IFERROR(VLOOKUP(E7,'10月'!$G$3:$U$49,14,FALSE),0)</f>
        <v>12</v>
      </c>
      <c r="BM7" s="62">
        <f t="shared" si="6"/>
        <v>58</v>
      </c>
      <c r="BN7" s="597" t="s">
        <v>1017</v>
      </c>
      <c r="BO7" s="584">
        <v>93</v>
      </c>
      <c r="BP7" s="584">
        <v>90</v>
      </c>
      <c r="BQ7" s="584" t="s">
        <v>1009</v>
      </c>
      <c r="BR7" s="584">
        <v>84</v>
      </c>
      <c r="BS7" s="584" t="s">
        <v>1009</v>
      </c>
      <c r="BT7" s="584">
        <v>80</v>
      </c>
      <c r="BU7" s="584">
        <v>83</v>
      </c>
      <c r="BV7" s="609">
        <f t="shared" si="7"/>
        <v>86</v>
      </c>
      <c r="BW7" s="64">
        <f>IFERROR(MIN(((BV7-72)*0.8*0.8),36),"-")</f>
        <v>8.9600000000000009</v>
      </c>
      <c r="BX7" s="606" t="s">
        <v>345</v>
      </c>
      <c r="BZ7" s="607"/>
    </row>
    <row r="8" spans="1:80" s="25" customFormat="1" ht="19.5" customHeight="1">
      <c r="A8" s="57">
        <f t="shared" si="9"/>
        <v>5</v>
      </c>
      <c r="B8" s="65" t="s">
        <v>195</v>
      </c>
      <c r="C8" s="65" t="s">
        <v>196</v>
      </c>
      <c r="D8" s="128" t="s">
        <v>359</v>
      </c>
      <c r="E8" s="154" t="s">
        <v>397</v>
      </c>
      <c r="F8" s="152" t="s">
        <v>101</v>
      </c>
      <c r="G8" s="129">
        <v>18</v>
      </c>
      <c r="H8" s="85"/>
      <c r="I8" s="60"/>
      <c r="J8" s="91">
        <f>IFERROR(VLOOKUP(E8,'4月'!$H$3:$T$53,7,FALSE),"")</f>
        <v>102</v>
      </c>
      <c r="K8" s="61">
        <f>IFERROR(VLOOKUP(E8,'4月'!$H$3:$T$53,2,FALSE),"")</f>
        <v>18</v>
      </c>
      <c r="L8" s="61" t="str">
        <f>IFERROR(VLOOKUP(E8,'4月'!$H$3:$T$53,8,FALSE)&amp;"","")</f>
        <v>84</v>
      </c>
      <c r="M8" s="61" t="str">
        <f>IFERROR(VLOOKUP(E8,'4月'!$H$3:$R$53,9,FALSE)&amp;"","")</f>
        <v/>
      </c>
      <c r="N8" s="61" t="str">
        <f>IFERROR(VLOOKUP(E8,'4月'!$H$3:$R$53,10,FALSE)&amp;"","")</f>
        <v/>
      </c>
      <c r="O8" s="61" t="str">
        <f>IFERROR(VLOOKUP(E8,'4月'!$H$3:$R$53,11,FALSE)&amp;"","")</f>
        <v/>
      </c>
      <c r="P8" s="61">
        <f>IFERROR(VLOOKUP(E8,'4月'!$H$3:$T$53,13,FALSE),0)</f>
        <v>1</v>
      </c>
      <c r="Q8" s="92">
        <f t="shared" si="0"/>
        <v>1</v>
      </c>
      <c r="R8" s="91" t="str">
        <f>IFERROR(VLOOKUP(E8,'5月'!$G$3:$U$51,6,FALSE)&amp;"","")</f>
        <v/>
      </c>
      <c r="S8" s="153" t="str">
        <f>IFERROR(VLOOKUP(E8,'5月'!$G$3:$U$51,3,FALSE)&amp;"","")</f>
        <v/>
      </c>
      <c r="T8" s="61" t="str">
        <f>IFERROR(VLOOKUP(E8,'5月'!$G$3:$U$51,7,FALSE)&amp;"","")</f>
        <v/>
      </c>
      <c r="U8" s="61" t="str">
        <f>IFERROR(VLOOKUP(E8,'5月'!$G$3:$U$51,9,FALSE)&amp;"","")</f>
        <v/>
      </c>
      <c r="V8" s="61" t="str">
        <f>IFERROR(VLOOKUP(E8,'5月'!$G$3:$U$51,9,FALSE)&amp;"","")</f>
        <v/>
      </c>
      <c r="W8" s="61" t="str">
        <f>IFERROR(VLOOKUP(E8,'5月'!$G$3:$U$51,10,FALSE)&amp;"","")</f>
        <v/>
      </c>
      <c r="X8" s="61">
        <f>IFERROR(VLOOKUP(E8,'5月'!$G$3:$U$51,13,FALSE),0)</f>
        <v>0</v>
      </c>
      <c r="Y8" s="92">
        <f t="shared" si="1"/>
        <v>1</v>
      </c>
      <c r="Z8" s="93" t="str">
        <f>IFERROR(VLOOKUP(E8,'6月'!$G$3:$U$55,6,FALSE)&amp;"","")</f>
        <v>88</v>
      </c>
      <c r="AA8" s="15" t="str">
        <f>IFERROR(VLOOKUP(E8,'6月'!$G$3:$U$55,3,FALSE)&amp;"","")</f>
        <v>18</v>
      </c>
      <c r="AB8" s="15" t="str">
        <f>IFERROR(VLOOKUP(E8,'6月'!$G$3:$U$55,7,FALSE)&amp;"","")</f>
        <v>70</v>
      </c>
      <c r="AC8" s="15" t="str">
        <f>IFERROR(VLOOKUP(E8,'6月'!$G$3:$U$55,9,FALSE)&amp;"","")</f>
        <v/>
      </c>
      <c r="AD8" s="15" t="str">
        <f>IFERROR(VLOOKUP(E8,'6月'!$G$3:$U$55,10,FALSE)&amp;"","")</f>
        <v/>
      </c>
      <c r="AE8" s="15" t="str">
        <f>IFERROR(VLOOKUP(E8,'6月'!$G$3:$U$55,11,FALSE)&amp;"","")</f>
        <v>#8</v>
      </c>
      <c r="AF8" s="15">
        <f>IFERROR(VLOOKUP(E8,'6月'!$G$3:$U$55,13,FALSE),0)</f>
        <v>12</v>
      </c>
      <c r="AG8" s="94">
        <f t="shared" si="2"/>
        <v>13</v>
      </c>
      <c r="AH8" s="93" t="str">
        <f>IFERROR(VLOOKUP(E8,'7月'!$G$3:$U$39,6,FALSE)&amp;"","")</f>
        <v>95</v>
      </c>
      <c r="AI8" s="15" t="str">
        <f>IFERROR(VLOOKUP(E8,'7月'!$G$3:$U$39,3,FALSE)&amp;"","")</f>
        <v>18</v>
      </c>
      <c r="AJ8" s="15" t="str">
        <f>IFERROR(VLOOKUP(E8,'7月'!$G$3:$U$39,7,FALSE)&amp;"","")</f>
        <v>77</v>
      </c>
      <c r="AK8" s="15" t="str">
        <f>IFERROR(VLOOKUP(E8,'7月'!$G$3:$U$39,9,FALSE)&amp;"","")</f>
        <v/>
      </c>
      <c r="AL8" s="15" t="str">
        <f>IFERROR(VLOOKUP(E8,'7月'!$G$3:$U$39,10,FALSE)&amp;"","")</f>
        <v/>
      </c>
      <c r="AM8" s="15" t="str">
        <f>IFERROR(VLOOKUP(E8,'7月'!$G$3:$U$39,11,FALSE)&amp;"","")</f>
        <v>#17</v>
      </c>
      <c r="AN8" s="15">
        <f>IFERROR(VLOOKUP(E8,'7月'!$G$3:$U$39,13,FALSE),0)</f>
        <v>1</v>
      </c>
      <c r="AO8" s="94">
        <f t="shared" si="3"/>
        <v>14</v>
      </c>
      <c r="AP8" s="93" t="str">
        <f>IFERROR(VLOOKUP(E8,'8月'!$G$3:$U$50,6,FALSE)&amp;"","")</f>
        <v>89</v>
      </c>
      <c r="AQ8" s="15" t="str">
        <f>IFERROR(VLOOKUP(E8,'8月'!$G$3:$U$50,3,FALSE)&amp;"","")</f>
        <v>18</v>
      </c>
      <c r="AR8" s="15" t="str">
        <f>IFERROR(VLOOKUP(E8,'8月'!$G$3:$U$50,7,FALSE)&amp;"","")</f>
        <v>71</v>
      </c>
      <c r="AS8" s="62" t="str">
        <f>IFERROR(VLOOKUP(E8,'8月'!$G$3:$U$50,9,FALSE)&amp;"","")</f>
        <v/>
      </c>
      <c r="AT8" s="62" t="str">
        <f>IFERROR(VLOOKUP(E8,'8月'!$G$3:$U$50,10,FALSE)&amp;"","")</f>
        <v/>
      </c>
      <c r="AU8" s="62" t="str">
        <f>IFERROR(VLOOKUP(E8,'8月'!$G$3:$U$50,11,FALSE)&amp;"","")</f>
        <v>#17</v>
      </c>
      <c r="AV8" s="15">
        <f>IFERROR(VLOOKUP(E8,'8月'!$G$3:$U$50,14,FALSE),0)</f>
        <v>10</v>
      </c>
      <c r="AW8" s="94">
        <f t="shared" si="4"/>
        <v>24</v>
      </c>
      <c r="AX8" s="93" t="str">
        <f>IFERROR(VLOOKUP(E8,'9月'!$G$3:$U$51,6,FALSE)&amp;"","")</f>
        <v>102</v>
      </c>
      <c r="AY8" s="15" t="str">
        <f>IFERROR(VLOOKUP(E8,'9月'!$G$3:$U$51,3,FALSE)&amp;"","")</f>
        <v>18</v>
      </c>
      <c r="AZ8" s="15" t="str">
        <f>IFERROR(VLOOKUP(E8,'9月'!$G$3:$U$51,7,FALSE)&amp;"","")</f>
        <v>84</v>
      </c>
      <c r="BA8" s="15" t="str">
        <f>IFERROR(VLOOKUP(E8,'9月'!$G$3:$U$51,9,FALSE)&amp;"","")</f>
        <v/>
      </c>
      <c r="BB8" s="62" t="str">
        <f>IFERROR(VLOOKUP(E8,'9月'!$G$3:$U$51,10,FALSE)&amp;"","")</f>
        <v/>
      </c>
      <c r="BC8" s="62" t="str">
        <f>IFERROR(VLOOKUP(E8,'9月'!$G$3:$U$51,11,FALSE)&amp;"","")</f>
        <v/>
      </c>
      <c r="BD8" s="15">
        <f>IFERROR(VLOOKUP(E8,'9月'!$G$3:$U$51,14,FALSE),0)</f>
        <v>1</v>
      </c>
      <c r="BE8" s="94">
        <f t="shared" si="5"/>
        <v>25</v>
      </c>
      <c r="BF8" s="93" t="str">
        <f>IFERROR(VLOOKUP(E8,'10月'!$G$3:$U$49,6,FALSE)&amp;"","")</f>
        <v>87</v>
      </c>
      <c r="BG8" s="15" t="str">
        <f>IFERROR(VLOOKUP(E8,'10月'!$G$3:$U$49,3,FALSE)&amp;"","")</f>
        <v>18</v>
      </c>
      <c r="BH8" s="458" t="str">
        <f>IFERROR(VLOOKUP(E8,'10月'!$G$3:$U$49,7,FALSE)&amp;"","")</f>
        <v>69</v>
      </c>
      <c r="BI8" s="15" t="str">
        <f>IFERROR(VLOOKUP(E8,'10月'!$G$3:$U$49,9,FALSE)&amp;"","")</f>
        <v/>
      </c>
      <c r="BJ8" s="62" t="str">
        <f>IFERROR(VLOOKUP(E8,'10月'!$G$3:$U$49,10,FALSE)&amp;"","")</f>
        <v/>
      </c>
      <c r="BK8" s="62" t="str">
        <f>IFERROR(VLOOKUP(E8,'10月'!$G$3:$U$49,11,FALSE)&amp;"","")</f>
        <v/>
      </c>
      <c r="BL8" s="15">
        <f>IFERROR(VLOOKUP(E8,'10月'!$G$3:$U$49,14,FALSE),0)</f>
        <v>21</v>
      </c>
      <c r="BM8" s="62">
        <f t="shared" si="6"/>
        <v>46</v>
      </c>
      <c r="BN8" s="74"/>
      <c r="BO8" s="584">
        <v>102</v>
      </c>
      <c r="BP8" s="584" t="s">
        <v>1009</v>
      </c>
      <c r="BQ8" s="584">
        <v>88</v>
      </c>
      <c r="BR8" s="584">
        <v>95</v>
      </c>
      <c r="BS8" s="584">
        <v>89</v>
      </c>
      <c r="BT8" s="584">
        <v>102</v>
      </c>
      <c r="BU8" s="584">
        <v>87</v>
      </c>
      <c r="BV8" s="609">
        <f t="shared" si="7"/>
        <v>93.833333333333329</v>
      </c>
      <c r="BW8" s="64">
        <f>IFERROR(MIN(((BV8-72)*0.8*0.8),36),"-")</f>
        <v>13.973333333333333</v>
      </c>
      <c r="BX8" s="606" t="s">
        <v>345</v>
      </c>
      <c r="BZ8" s="607"/>
    </row>
    <row r="9" spans="1:80" ht="19.5" customHeight="1">
      <c r="A9" s="57">
        <f t="shared" si="9"/>
        <v>6</v>
      </c>
      <c r="B9" s="65" t="s">
        <v>198</v>
      </c>
      <c r="C9" s="65" t="s">
        <v>199</v>
      </c>
      <c r="D9" s="128" t="s">
        <v>360</v>
      </c>
      <c r="E9" s="154" t="s">
        <v>398</v>
      </c>
      <c r="F9" s="152" t="s">
        <v>101</v>
      </c>
      <c r="G9" s="129">
        <v>15</v>
      </c>
      <c r="H9" s="75" t="s">
        <v>757</v>
      </c>
      <c r="I9" s="60"/>
      <c r="J9" s="91">
        <f>IFERROR(VLOOKUP(E9,'4月'!$H$3:$T$53,7,FALSE),"")</f>
        <v>97</v>
      </c>
      <c r="K9" s="61">
        <f>IFERROR(VLOOKUP(E9,'4月'!$H$3:$T$53,2,FALSE),"")</f>
        <v>22</v>
      </c>
      <c r="L9" s="148" t="str">
        <f>IFERROR(VLOOKUP(E9,'4月'!$H$3:$T$53,8,FALSE)&amp;"","")</f>
        <v>75</v>
      </c>
      <c r="M9" s="61" t="str">
        <f>IFERROR(VLOOKUP(E9,'4月'!$H$3:$R$53,9,FALSE)&amp;"","")</f>
        <v/>
      </c>
      <c r="N9" s="61" t="str">
        <f>IFERROR(VLOOKUP(E9,'4月'!$H$3:$R$53,10,FALSE)&amp;"","")</f>
        <v/>
      </c>
      <c r="O9" s="61" t="str">
        <f>IFERROR(VLOOKUP(E9,'4月'!$H$3:$R$53,11,FALSE)&amp;"","")</f>
        <v/>
      </c>
      <c r="P9" s="61">
        <f>IFERROR(VLOOKUP(E9,'4月'!$H$3:$T$53,13,FALSE),0)</f>
        <v>15</v>
      </c>
      <c r="Q9" s="92">
        <f t="shared" si="0"/>
        <v>15</v>
      </c>
      <c r="R9" s="91" t="str">
        <f>IFERROR(VLOOKUP(E9,'5月'!$G$3:$U$51,6,FALSE)&amp;"","")</f>
        <v>91</v>
      </c>
      <c r="S9" s="153" t="str">
        <f>IFERROR(VLOOKUP(E9,'5月'!$G$3:$U$51,3,FALSE)&amp;"","")</f>
        <v>21</v>
      </c>
      <c r="T9" s="147" t="str">
        <f>IFERROR(VLOOKUP(E9,'5月'!$G$3:$U$51,7,FALSE)&amp;"","")</f>
        <v>70</v>
      </c>
      <c r="U9" s="61" t="str">
        <f>IFERROR(VLOOKUP(E9,'5月'!$G$3:$U$51,9,FALSE)&amp;"","")</f>
        <v/>
      </c>
      <c r="V9" s="61" t="str">
        <f>IFERROR(VLOOKUP(E9,'5月'!$G$3:$U$51,9,FALSE)&amp;"","")</f>
        <v/>
      </c>
      <c r="W9" s="61" t="str">
        <f>IFERROR(VLOOKUP(E9,'5月'!$G$3:$U$51,10,FALSE)&amp;"","")</f>
        <v/>
      </c>
      <c r="X9" s="61">
        <f>IFERROR(VLOOKUP(E9,'5月'!$G$3:$U$51,13,FALSE),0)</f>
        <v>18</v>
      </c>
      <c r="Y9" s="92">
        <f t="shared" si="1"/>
        <v>33</v>
      </c>
      <c r="Z9" s="93" t="str">
        <f>IFERROR(VLOOKUP(E9,'6月'!$G$3:$U$55,6,FALSE)&amp;"","")</f>
        <v>86</v>
      </c>
      <c r="AA9" s="15" t="str">
        <f>IFERROR(VLOOKUP(E9,'6月'!$G$3:$U$55,3,FALSE)&amp;"","")</f>
        <v>18</v>
      </c>
      <c r="AB9" s="341" t="str">
        <f>IFERROR(VLOOKUP(E9,'6月'!$G$3:$U$55,7,FALSE)&amp;"","")</f>
        <v>68</v>
      </c>
      <c r="AC9" s="15" t="str">
        <f>IFERROR(VLOOKUP(E9,'6月'!$G$3:$U$55,9,FALSE)&amp;"","")</f>
        <v>#2,#3</v>
      </c>
      <c r="AD9" s="15" t="str">
        <f>IFERROR(VLOOKUP(E9,'6月'!$G$3:$U$55,10,FALSE)&amp;"","")</f>
        <v>#3</v>
      </c>
      <c r="AE9" s="15" t="str">
        <f>IFERROR(VLOOKUP(E9,'6月'!$G$3:$U$55,11,FALSE)&amp;"","")</f>
        <v/>
      </c>
      <c r="AF9" s="15">
        <f>IFERROR(VLOOKUP(E9,'6月'!$G$3:$U$55,13,FALSE),0)</f>
        <v>15</v>
      </c>
      <c r="AG9" s="94">
        <f t="shared" si="2"/>
        <v>48</v>
      </c>
      <c r="AH9" s="93" t="str">
        <f>IFERROR(VLOOKUP(E9,'7月'!$G$3:$U$39,6,FALSE)&amp;"","")</f>
        <v/>
      </c>
      <c r="AI9" s="15" t="str">
        <f>IFERROR(VLOOKUP(E9,'7月'!$G$3:$U$39,3,FALSE)&amp;"","")</f>
        <v/>
      </c>
      <c r="AJ9" s="15" t="str">
        <f>IFERROR(VLOOKUP(E9,'7月'!$G$3:$U$39,7,FALSE)&amp;"","")</f>
        <v/>
      </c>
      <c r="AK9" s="15" t="str">
        <f>IFERROR(VLOOKUP(E9,'7月'!$G$3:$U$39,9,FALSE)&amp;"","")</f>
        <v/>
      </c>
      <c r="AL9" s="15" t="str">
        <f>IFERROR(VLOOKUP(E9,'7月'!$G$3:$U$39,10,FALSE)&amp;"","")</f>
        <v/>
      </c>
      <c r="AM9" s="15" t="str">
        <f>IFERROR(VLOOKUP(E9,'7月'!$G$3:$U$39,11,FALSE)&amp;"","")</f>
        <v/>
      </c>
      <c r="AN9" s="15">
        <f>IFERROR(VLOOKUP(E9,'7月'!$G$3:$U$39,13,FALSE),0)</f>
        <v>0</v>
      </c>
      <c r="AO9" s="94">
        <f t="shared" si="3"/>
        <v>48</v>
      </c>
      <c r="AP9" s="93" t="str">
        <f>IFERROR(VLOOKUP(E9,'8月'!$G$3:$U$50,6,FALSE)&amp;"","")</f>
        <v>97</v>
      </c>
      <c r="AQ9" s="15" t="str">
        <f>IFERROR(VLOOKUP(E9,'8月'!$G$3:$U$50,3,FALSE)&amp;"","")</f>
        <v>15</v>
      </c>
      <c r="AR9" s="15" t="str">
        <f>IFERROR(VLOOKUP(E9,'8月'!$G$3:$U$50,7,FALSE)&amp;"","")</f>
        <v>82</v>
      </c>
      <c r="AS9" s="62" t="str">
        <f>IFERROR(VLOOKUP(E9,'8月'!$G$3:$U$50,9,FALSE)&amp;"","")</f>
        <v>#6</v>
      </c>
      <c r="AT9" s="62" t="str">
        <f>IFERROR(VLOOKUP(E9,'8月'!$G$3:$U$50,10,FALSE)&amp;"","")</f>
        <v>#6,#14</v>
      </c>
      <c r="AU9" s="62" t="str">
        <f>IFERROR(VLOOKUP(E9,'8月'!$G$3:$U$50,11,FALSE)&amp;"","")</f>
        <v/>
      </c>
      <c r="AV9" s="15">
        <f>IFERROR(VLOOKUP(E9,'8月'!$G$3:$U$50,14,FALSE),0)</f>
        <v>1</v>
      </c>
      <c r="AW9" s="94">
        <f t="shared" si="4"/>
        <v>49</v>
      </c>
      <c r="AX9" s="93" t="str">
        <f>IFERROR(VLOOKUP(E9,'9月'!$G$3:$U$51,6,FALSE)&amp;"","")</f>
        <v>99</v>
      </c>
      <c r="AY9" s="15" t="str">
        <f>IFERROR(VLOOKUP(E9,'9月'!$G$3:$U$51,3,FALSE)&amp;"","")</f>
        <v>15</v>
      </c>
      <c r="AZ9" s="15" t="str">
        <f>IFERROR(VLOOKUP(E9,'9月'!$G$3:$U$51,7,FALSE)&amp;"","")</f>
        <v>84</v>
      </c>
      <c r="BA9" s="15" t="str">
        <f>IFERROR(VLOOKUP(E9,'9月'!$G$3:$U$51,9,FALSE)&amp;"","")</f>
        <v/>
      </c>
      <c r="BB9" s="62" t="str">
        <f>IFERROR(VLOOKUP(E9,'9月'!$G$3:$U$51,10,FALSE)&amp;"","")</f>
        <v/>
      </c>
      <c r="BC9" s="62" t="str">
        <f>IFERROR(VLOOKUP(E9,'9月'!$G$3:$U$51,11,FALSE)&amp;"","")</f>
        <v/>
      </c>
      <c r="BD9" s="15">
        <f>IFERROR(VLOOKUP(E9,'9月'!$G$3:$U$51,14,FALSE),0)</f>
        <v>1</v>
      </c>
      <c r="BE9" s="94">
        <f t="shared" si="5"/>
        <v>50</v>
      </c>
      <c r="BF9" s="93" t="str">
        <f>IFERROR(VLOOKUP(E9,'10月'!$G$3:$U$49,6,FALSE)&amp;"","")</f>
        <v>96</v>
      </c>
      <c r="BG9" s="15" t="str">
        <f>IFERROR(VLOOKUP(E9,'10月'!$G$3:$U$49,3,FALSE)&amp;"","")</f>
        <v>15</v>
      </c>
      <c r="BH9" s="15" t="str">
        <f>IFERROR(VLOOKUP(E9,'10月'!$G$3:$U$49,7,FALSE)&amp;"","")</f>
        <v>81</v>
      </c>
      <c r="BI9" s="15" t="str">
        <f>IFERROR(VLOOKUP(E9,'10月'!$G$3:$U$49,9,FALSE)&amp;"","")</f>
        <v/>
      </c>
      <c r="BJ9" s="62" t="str">
        <f>IFERROR(VLOOKUP(E9,'10月'!$G$3:$U$49,10,FALSE)&amp;"","")</f>
        <v/>
      </c>
      <c r="BK9" s="62" t="str">
        <f>IFERROR(VLOOKUP(E9,'10月'!$G$3:$U$49,11,FALSE)&amp;"","")</f>
        <v/>
      </c>
      <c r="BL9" s="15">
        <f>IFERROR(VLOOKUP(E9,'10月'!$G$3:$U$49,14,FALSE),0)</f>
        <v>1</v>
      </c>
      <c r="BM9" s="62">
        <f t="shared" si="6"/>
        <v>51</v>
      </c>
      <c r="BN9" s="597" t="s">
        <v>1016</v>
      </c>
      <c r="BO9" s="584">
        <v>97</v>
      </c>
      <c r="BP9" s="584">
        <v>91</v>
      </c>
      <c r="BQ9" s="584">
        <v>86</v>
      </c>
      <c r="BR9" s="584" t="s">
        <v>1009</v>
      </c>
      <c r="BS9" s="584">
        <v>97</v>
      </c>
      <c r="BT9" s="584">
        <v>99</v>
      </c>
      <c r="BU9" s="584">
        <v>96</v>
      </c>
      <c r="BV9" s="609">
        <f t="shared" si="7"/>
        <v>94.333333333333329</v>
      </c>
      <c r="BW9" s="64">
        <f>IFERROR(MIN(((BV9-72)*0.8),36),"-")</f>
        <v>17.866666666666664</v>
      </c>
      <c r="BX9" s="601"/>
      <c r="BY9" s="49"/>
      <c r="BZ9"/>
    </row>
    <row r="10" spans="1:80" s="25" customFormat="1" ht="19.5" customHeight="1">
      <c r="A10" s="57">
        <f t="shared" si="9"/>
        <v>7</v>
      </c>
      <c r="B10" s="65" t="s">
        <v>91</v>
      </c>
      <c r="C10" s="65" t="s">
        <v>92</v>
      </c>
      <c r="D10" s="128" t="s">
        <v>361</v>
      </c>
      <c r="E10" s="154" t="s">
        <v>399</v>
      </c>
      <c r="F10" s="152" t="s">
        <v>101</v>
      </c>
      <c r="G10" s="129">
        <v>24</v>
      </c>
      <c r="H10" s="59"/>
      <c r="I10" s="60"/>
      <c r="J10" s="91">
        <f>IFERROR(VLOOKUP(E10,'4月'!$H$3:$T$53,7,FALSE),"")</f>
        <v>107</v>
      </c>
      <c r="K10" s="61">
        <f>IFERROR(VLOOKUP(E10,'4月'!$H$3:$T$53,2,FALSE),"")</f>
        <v>24</v>
      </c>
      <c r="L10" s="61" t="str">
        <f>IFERROR(VLOOKUP(E10,'4月'!$H$3:$T$53,8,FALSE)&amp;"","")</f>
        <v>83</v>
      </c>
      <c r="M10" s="61" t="str">
        <f>IFERROR(VLOOKUP(E10,'4月'!$H$3:$R$53,9,FALSE)&amp;"","")</f>
        <v/>
      </c>
      <c r="N10" s="61" t="str">
        <f>IFERROR(VLOOKUP(E10,'4月'!$H$3:$R$53,10,FALSE)&amp;"","")</f>
        <v/>
      </c>
      <c r="O10" s="61" t="str">
        <f>IFERROR(VLOOKUP(E10,'4月'!$H$3:$R$53,11,FALSE)&amp;"","")</f>
        <v/>
      </c>
      <c r="P10" s="61">
        <f>IFERROR(VLOOKUP(E10,'4月'!$H$3:$T$53,13,FALSE),0)</f>
        <v>1</v>
      </c>
      <c r="Q10" s="92">
        <f t="shared" si="0"/>
        <v>1</v>
      </c>
      <c r="R10" s="91" t="str">
        <f>IFERROR(VLOOKUP(E10,'5月'!$G$3:$U$51,6,FALSE)&amp;"","")</f>
        <v>102</v>
      </c>
      <c r="S10" s="153" t="str">
        <f>IFERROR(VLOOKUP(E10,'5月'!$G$3:$U$51,3,FALSE)&amp;"","")</f>
        <v>24</v>
      </c>
      <c r="T10" s="61" t="str">
        <f>IFERROR(VLOOKUP(E10,'5月'!$G$3:$U$51,7,FALSE)&amp;"","")</f>
        <v>78</v>
      </c>
      <c r="U10" s="61" t="str">
        <f>IFERROR(VLOOKUP(E10,'5月'!$G$3:$U$51,9,FALSE)&amp;"","")</f>
        <v/>
      </c>
      <c r="V10" s="61" t="str">
        <f>IFERROR(VLOOKUP(E10,'5月'!$G$3:$U$51,9,FALSE)&amp;"","")</f>
        <v/>
      </c>
      <c r="W10" s="61" t="str">
        <f>IFERROR(VLOOKUP(E10,'5月'!$G$3:$U$51,10,FALSE)&amp;"","")</f>
        <v/>
      </c>
      <c r="X10" s="61">
        <f>IFERROR(VLOOKUP(E10,'5月'!$G$3:$U$51,13,FALSE),0)</f>
        <v>1</v>
      </c>
      <c r="Y10" s="92">
        <f t="shared" si="1"/>
        <v>2</v>
      </c>
      <c r="Z10" s="93" t="str">
        <f>IFERROR(VLOOKUP(E10,'6月'!$G$3:$U$55,6,FALSE)&amp;"","")</f>
        <v>98</v>
      </c>
      <c r="AA10" s="15" t="str">
        <f>IFERROR(VLOOKUP(E10,'6月'!$G$3:$U$55,3,FALSE)&amp;"","")</f>
        <v>24</v>
      </c>
      <c r="AB10" s="15" t="str">
        <f>IFERROR(VLOOKUP(E10,'6月'!$G$3:$U$55,7,FALSE)&amp;"","")</f>
        <v>74</v>
      </c>
      <c r="AC10" s="15" t="str">
        <f>IFERROR(VLOOKUP(E10,'6月'!$G$3:$U$55,9,FALSE)&amp;"","")</f>
        <v/>
      </c>
      <c r="AD10" s="15" t="str">
        <f>IFERROR(VLOOKUP(E10,'6月'!$G$3:$U$55,10,FALSE)&amp;"","")</f>
        <v/>
      </c>
      <c r="AE10" s="15" t="str">
        <f>IFERROR(VLOOKUP(E10,'6月'!$G$3:$U$55,11,FALSE)&amp;"","")</f>
        <v/>
      </c>
      <c r="AF10" s="15">
        <f>IFERROR(VLOOKUP(E10,'6月'!$G$3:$U$55,13,FALSE),0)</f>
        <v>1</v>
      </c>
      <c r="AG10" s="94">
        <f t="shared" si="2"/>
        <v>3</v>
      </c>
      <c r="AH10" s="93" t="str">
        <f>IFERROR(VLOOKUP(E10,'7月'!$G$3:$U$39,6,FALSE)&amp;"","")</f>
        <v/>
      </c>
      <c r="AI10" s="15" t="str">
        <f>IFERROR(VLOOKUP(E10,'7月'!$G$3:$U$39,3,FALSE)&amp;"","")</f>
        <v/>
      </c>
      <c r="AJ10" s="15" t="str">
        <f>IFERROR(VLOOKUP(E10,'7月'!$G$3:$U$39,7,FALSE)&amp;"","")</f>
        <v/>
      </c>
      <c r="AK10" s="15" t="str">
        <f>IFERROR(VLOOKUP(E10,'7月'!$G$3:$U$39,9,FALSE)&amp;"","")</f>
        <v/>
      </c>
      <c r="AL10" s="15" t="str">
        <f>IFERROR(VLOOKUP(E10,'7月'!$G$3:$U$39,10,FALSE)&amp;"","")</f>
        <v/>
      </c>
      <c r="AM10" s="15" t="str">
        <f>IFERROR(VLOOKUP(E10,'7月'!$G$3:$U$39,11,FALSE)&amp;"","")</f>
        <v/>
      </c>
      <c r="AN10" s="15">
        <f>IFERROR(VLOOKUP(E10,'7月'!$G$3:$U$39,13,FALSE),0)</f>
        <v>0</v>
      </c>
      <c r="AO10" s="94">
        <f t="shared" si="3"/>
        <v>3</v>
      </c>
      <c r="AP10" s="93" t="str">
        <f>IFERROR(VLOOKUP(E10,'8月'!$G$3:$U$50,6,FALSE)&amp;"","")</f>
        <v/>
      </c>
      <c r="AQ10" s="15" t="str">
        <f>IFERROR(VLOOKUP(E10,'8月'!$G$3:$U$50,3,FALSE)&amp;"","")</f>
        <v/>
      </c>
      <c r="AR10" s="15" t="str">
        <f>IFERROR(VLOOKUP(E10,'8月'!$G$3:$U$50,7,FALSE)&amp;"","")</f>
        <v/>
      </c>
      <c r="AS10" s="62" t="str">
        <f>IFERROR(VLOOKUP(E10,'8月'!$G$3:$U$50,9,FALSE)&amp;"","")</f>
        <v/>
      </c>
      <c r="AT10" s="62" t="str">
        <f>IFERROR(VLOOKUP(E10,'8月'!$G$3:$U$50,10,FALSE)&amp;"","")</f>
        <v/>
      </c>
      <c r="AU10" s="62" t="str">
        <f>IFERROR(VLOOKUP(E10,'8月'!$G$3:$U$50,11,FALSE)&amp;"","")</f>
        <v/>
      </c>
      <c r="AV10" s="15">
        <f>IFERROR(VLOOKUP(E10,'8月'!$G$3:$U$50,14,FALSE),0)</f>
        <v>0</v>
      </c>
      <c r="AW10" s="94">
        <f t="shared" si="4"/>
        <v>3</v>
      </c>
      <c r="AX10" s="93" t="str">
        <f>IFERROR(VLOOKUP(E10,'9月'!$G$3:$U$51,6,FALSE)&amp;"","")</f>
        <v>96</v>
      </c>
      <c r="AY10" s="15" t="str">
        <f>IFERROR(VLOOKUP(E10,'9月'!$G$3:$U$51,3,FALSE)&amp;"","")</f>
        <v>24</v>
      </c>
      <c r="AZ10" s="15" t="str">
        <f>IFERROR(VLOOKUP(E10,'9月'!$G$3:$U$51,7,FALSE)&amp;"","")</f>
        <v>72</v>
      </c>
      <c r="BA10" s="15" t="str">
        <f>IFERROR(VLOOKUP(E10,'9月'!$G$3:$U$51,9,FALSE)&amp;"","")</f>
        <v/>
      </c>
      <c r="BB10" s="62" t="str">
        <f>IFERROR(VLOOKUP(E10,'9月'!$G$3:$U$51,10,FALSE)&amp;"","")</f>
        <v/>
      </c>
      <c r="BC10" s="62" t="str">
        <f>IFERROR(VLOOKUP(E10,'9月'!$G$3:$U$51,11,FALSE)&amp;"","")</f>
        <v/>
      </c>
      <c r="BD10" s="15">
        <f>IFERROR(VLOOKUP(E10,'9月'!$G$3:$U$51,14,FALSE),0)</f>
        <v>10</v>
      </c>
      <c r="BE10" s="94">
        <f t="shared" si="5"/>
        <v>13</v>
      </c>
      <c r="BF10" s="93" t="str">
        <f>IFERROR(VLOOKUP(E10,'10月'!$G$3:$U$49,6,FALSE)&amp;"","")</f>
        <v>104</v>
      </c>
      <c r="BG10" s="15" t="str">
        <f>IFERROR(VLOOKUP(E10,'10月'!$G$3:$U$49,3,FALSE)&amp;"","")</f>
        <v>24</v>
      </c>
      <c r="BH10" s="15" t="str">
        <f>IFERROR(VLOOKUP(E10,'10月'!$G$3:$U$49,7,FALSE)&amp;"","")</f>
        <v>80</v>
      </c>
      <c r="BI10" s="15" t="str">
        <f>IFERROR(VLOOKUP(E10,'10月'!$G$3:$U$49,9,FALSE)&amp;"","")</f>
        <v/>
      </c>
      <c r="BJ10" s="62" t="str">
        <f>IFERROR(VLOOKUP(E10,'10月'!$G$3:$U$49,10,FALSE)&amp;"","")</f>
        <v/>
      </c>
      <c r="BK10" s="62" t="str">
        <f>IFERROR(VLOOKUP(E10,'10月'!$G$3:$U$49,11,FALSE)&amp;"","")</f>
        <v/>
      </c>
      <c r="BL10" s="15">
        <f>IFERROR(VLOOKUP(E10,'10月'!$G$3:$U$49,14,FALSE),0)</f>
        <v>1</v>
      </c>
      <c r="BM10" s="62">
        <f t="shared" si="6"/>
        <v>14</v>
      </c>
      <c r="BN10" s="74"/>
      <c r="BO10" s="584">
        <v>107</v>
      </c>
      <c r="BP10" s="584">
        <v>102</v>
      </c>
      <c r="BQ10" s="584">
        <v>98</v>
      </c>
      <c r="BR10" s="584" t="s">
        <v>1009</v>
      </c>
      <c r="BS10" s="584" t="s">
        <v>1009</v>
      </c>
      <c r="BT10" s="584">
        <v>96</v>
      </c>
      <c r="BU10" s="584">
        <v>104</v>
      </c>
      <c r="BV10" s="609">
        <f t="shared" si="7"/>
        <v>101.4</v>
      </c>
      <c r="BW10" s="64">
        <f t="shared" ref="BW10:BW13" si="10">IFERROR(MIN(((BV10-72)*0.8),36),"-")</f>
        <v>23.520000000000007</v>
      </c>
      <c r="BX10" s="603"/>
    </row>
    <row r="11" spans="1:80" s="56" customFormat="1" ht="19.5" customHeight="1">
      <c r="A11" s="57">
        <f t="shared" si="9"/>
        <v>8</v>
      </c>
      <c r="B11" s="128" t="s">
        <v>202</v>
      </c>
      <c r="C11" s="128" t="s">
        <v>495</v>
      </c>
      <c r="D11" s="128" t="s">
        <v>362</v>
      </c>
      <c r="E11" s="155" t="s">
        <v>400</v>
      </c>
      <c r="F11" s="152" t="s">
        <v>101</v>
      </c>
      <c r="G11" s="129">
        <v>31</v>
      </c>
      <c r="H11" s="59" t="s">
        <v>945</v>
      </c>
      <c r="I11" s="60"/>
      <c r="J11" s="91" t="str">
        <f>IFERROR(VLOOKUP(E11,'4月'!$H$3:$T$53,7,FALSE),"")</f>
        <v/>
      </c>
      <c r="K11" s="61" t="str">
        <f>IFERROR(VLOOKUP(E11,'4月'!$H$3:$T$53,2,FALSE),"")</f>
        <v/>
      </c>
      <c r="L11" s="61" t="str">
        <f>IFERROR(VLOOKUP(E11,'4月'!$H$3:$T$53,8,FALSE)&amp;"","")</f>
        <v/>
      </c>
      <c r="M11" s="61" t="str">
        <f>IFERROR(VLOOKUP(E11,'4月'!$H$3:$R$53,9,FALSE)&amp;"","")</f>
        <v/>
      </c>
      <c r="N11" s="61" t="str">
        <f>IFERROR(VLOOKUP(E11,'4月'!$H$3:$R$53,10,FALSE)&amp;"","")</f>
        <v/>
      </c>
      <c r="O11" s="61" t="str">
        <f>IFERROR(VLOOKUP(E11,'4月'!$H$3:$R$53,11,FALSE)&amp;"","")</f>
        <v/>
      </c>
      <c r="P11" s="61">
        <f>IFERROR(VLOOKUP(E11,'4月'!$H$3:$T$53,13,FALSE),0)</f>
        <v>0</v>
      </c>
      <c r="Q11" s="92">
        <f t="shared" si="0"/>
        <v>0</v>
      </c>
      <c r="R11" s="91" t="str">
        <f>IFERROR(VLOOKUP(E11,'5月'!$G$3:$U$51,6,FALSE)&amp;"","")</f>
        <v>107</v>
      </c>
      <c r="S11" s="153" t="str">
        <f>IFERROR(VLOOKUP(E11,'5月'!$G$3:$U$51,3,FALSE)&amp;"","")</f>
        <v>34</v>
      </c>
      <c r="T11" s="61" t="str">
        <f>IFERROR(VLOOKUP(E11,'5月'!$G$3:$U$51,7,FALSE)&amp;"","")</f>
        <v>73</v>
      </c>
      <c r="U11" s="61" t="str">
        <f>IFERROR(VLOOKUP(E11,'5月'!$G$3:$U$51,9,FALSE)&amp;"","")</f>
        <v/>
      </c>
      <c r="V11" s="61" t="str">
        <f>IFERROR(VLOOKUP(E11,'5月'!$G$3:$U$51,9,FALSE)&amp;"","")</f>
        <v/>
      </c>
      <c r="W11" s="61" t="str">
        <f>IFERROR(VLOOKUP(E11,'5月'!$G$3:$U$51,10,FALSE)&amp;"","")</f>
        <v/>
      </c>
      <c r="X11" s="61">
        <f>IFERROR(VLOOKUP(E11,'5月'!$G$3:$U$51,13,FALSE),0)</f>
        <v>9</v>
      </c>
      <c r="Y11" s="92">
        <f t="shared" si="1"/>
        <v>9</v>
      </c>
      <c r="Z11" s="93" t="str">
        <f>IFERROR(VLOOKUP(E11,'6月'!$G$3:$U$55,6,FALSE)&amp;"","")</f>
        <v/>
      </c>
      <c r="AA11" s="15" t="str">
        <f>IFERROR(VLOOKUP(E11,'6月'!$G$3:$U$55,3,FALSE)&amp;"","")</f>
        <v/>
      </c>
      <c r="AB11" s="15" t="str">
        <f>IFERROR(VLOOKUP(E11,'6月'!$G$3:$U$55,7,FALSE)&amp;"","")</f>
        <v/>
      </c>
      <c r="AC11" s="15" t="str">
        <f>IFERROR(VLOOKUP(E11,'6月'!$G$3:$U$55,9,FALSE)&amp;"","")</f>
        <v/>
      </c>
      <c r="AD11" s="15" t="str">
        <f>IFERROR(VLOOKUP(E11,'6月'!$G$3:$U$55,10,FALSE)&amp;"","")</f>
        <v/>
      </c>
      <c r="AE11" s="15" t="str">
        <f>IFERROR(VLOOKUP(E11,'6月'!$G$3:$U$55,11,FALSE)&amp;"","")</f>
        <v/>
      </c>
      <c r="AF11" s="15">
        <f>IFERROR(VLOOKUP(E11,'6月'!$G$3:$U$55,13,FALSE),0)</f>
        <v>0</v>
      </c>
      <c r="AG11" s="94">
        <f t="shared" si="2"/>
        <v>9</v>
      </c>
      <c r="AH11" s="93" t="str">
        <f>IFERROR(VLOOKUP(E11,'7月'!$G$3:$U$39,6,FALSE)&amp;"","")</f>
        <v>104</v>
      </c>
      <c r="AI11" s="15" t="str">
        <f>IFERROR(VLOOKUP(E11,'7月'!$G$3:$U$39,3,FALSE)&amp;"","")</f>
        <v>34</v>
      </c>
      <c r="AJ11" s="15" t="str">
        <f>IFERROR(VLOOKUP(E11,'7月'!$G$3:$U$39,7,FALSE)&amp;"","")</f>
        <v>70</v>
      </c>
      <c r="AK11" s="15" t="str">
        <f>IFERROR(VLOOKUP(E11,'7月'!$G$3:$U$39,9,FALSE)&amp;"","")</f>
        <v/>
      </c>
      <c r="AL11" s="15" t="str">
        <f>IFERROR(VLOOKUP(E11,'7月'!$G$3:$U$39,10,FALSE)&amp;"","")</f>
        <v/>
      </c>
      <c r="AM11" s="15" t="str">
        <f>IFERROR(VLOOKUP(E11,'7月'!$G$3:$U$39,11,FALSE)&amp;"","")</f>
        <v/>
      </c>
      <c r="AN11" s="15">
        <f>IFERROR(VLOOKUP(E11,'7月'!$G$3:$U$39,13,FALSE),0)</f>
        <v>9</v>
      </c>
      <c r="AO11" s="94">
        <f t="shared" si="3"/>
        <v>18</v>
      </c>
      <c r="AP11" s="93" t="str">
        <f>IFERROR(VLOOKUP(E11,'8月'!$G$3:$U$50,6,FALSE)&amp;"","")</f>
        <v>110</v>
      </c>
      <c r="AQ11" s="15" t="str">
        <f>IFERROR(VLOOKUP(E11,'8月'!$G$3:$U$50,3,FALSE)&amp;"","")</f>
        <v>34</v>
      </c>
      <c r="AR11" s="15" t="str">
        <f>IFERROR(VLOOKUP(E11,'8月'!$G$3:$U$50,7,FALSE)&amp;"","")</f>
        <v>76</v>
      </c>
      <c r="AS11" s="62" t="str">
        <f>IFERROR(VLOOKUP(E11,'8月'!$G$3:$U$50,9,FALSE)&amp;"","")</f>
        <v/>
      </c>
      <c r="AT11" s="62" t="str">
        <f>IFERROR(VLOOKUP(E11,'8月'!$G$3:$U$50,10,FALSE)&amp;"","")</f>
        <v/>
      </c>
      <c r="AU11" s="62" t="str">
        <f>IFERROR(VLOOKUP(E11,'8月'!$G$3:$U$50,11,FALSE)&amp;"","")</f>
        <v/>
      </c>
      <c r="AV11" s="15">
        <f>IFERROR(VLOOKUP(E11,'8月'!$G$3:$U$50,14,FALSE),0)</f>
        <v>1</v>
      </c>
      <c r="AW11" s="94">
        <f t="shared" si="4"/>
        <v>19</v>
      </c>
      <c r="AX11" s="93" t="str">
        <f>IFERROR(VLOOKUP(E11,'9月'!$G$3:$U$51,6,FALSE)&amp;"","")</f>
        <v>104</v>
      </c>
      <c r="AY11" s="15" t="str">
        <f>IFERROR(VLOOKUP(E11,'9月'!$G$3:$U$51,3,FALSE)&amp;"","")</f>
        <v>34</v>
      </c>
      <c r="AZ11" s="341" t="str">
        <f>IFERROR(VLOOKUP(E11,'9月'!$G$3:$U$51,7,FALSE)&amp;"","")</f>
        <v>70</v>
      </c>
      <c r="BA11" s="15" t="str">
        <f>IFERROR(VLOOKUP(E11,'9月'!$G$3:$U$51,9,FALSE)&amp;"","")</f>
        <v/>
      </c>
      <c r="BB11" s="62" t="str">
        <f>IFERROR(VLOOKUP(E11,'9月'!$G$3:$U$51,10,FALSE)&amp;"","")</f>
        <v/>
      </c>
      <c r="BC11" s="62" t="str">
        <f>IFERROR(VLOOKUP(E11,'9月'!$G$3:$U$51,11,FALSE)&amp;"","")</f>
        <v/>
      </c>
      <c r="BD11" s="15">
        <f>IFERROR(VLOOKUP(E11,'9月'!$G$3:$U$51,14,FALSE),0)</f>
        <v>15</v>
      </c>
      <c r="BE11" s="94">
        <f t="shared" si="5"/>
        <v>34</v>
      </c>
      <c r="BF11" s="93" t="str">
        <f>IFERROR(VLOOKUP(E11,'10月'!$G$3:$U$49,6,FALSE)&amp;"","")</f>
        <v>106</v>
      </c>
      <c r="BG11" s="15" t="str">
        <f>IFERROR(VLOOKUP(E11,'10月'!$G$3:$U$49,3,FALSE)&amp;"","")</f>
        <v>31</v>
      </c>
      <c r="BH11" s="15" t="str">
        <f>IFERROR(VLOOKUP(E11,'10月'!$G$3:$U$49,7,FALSE)&amp;"","")</f>
        <v>75</v>
      </c>
      <c r="BI11" s="15" t="str">
        <f>IFERROR(VLOOKUP(E11,'10月'!$G$3:$U$49,9,FALSE)&amp;"","")</f>
        <v/>
      </c>
      <c r="BJ11" s="62" t="str">
        <f>IFERROR(VLOOKUP(E11,'10月'!$G$3:$U$49,10,FALSE)&amp;"","")</f>
        <v/>
      </c>
      <c r="BK11" s="62" t="str">
        <f>IFERROR(VLOOKUP(E11,'10月'!$G$3:$U$49,11,FALSE)&amp;"","")</f>
        <v/>
      </c>
      <c r="BL11" s="15">
        <f>IFERROR(VLOOKUP(E11,'10月'!$G$3:$U$49,14,FALSE),0)</f>
        <v>9</v>
      </c>
      <c r="BM11" s="62">
        <f t="shared" si="6"/>
        <v>43</v>
      </c>
      <c r="BN11" s="74"/>
      <c r="BO11" s="584" t="s">
        <v>1009</v>
      </c>
      <c r="BP11" s="584">
        <v>107</v>
      </c>
      <c r="BQ11" s="584" t="s">
        <v>1009</v>
      </c>
      <c r="BR11" s="584">
        <v>104</v>
      </c>
      <c r="BS11" s="584">
        <v>110</v>
      </c>
      <c r="BT11" s="584">
        <v>104</v>
      </c>
      <c r="BU11" s="584">
        <v>106</v>
      </c>
      <c r="BV11" s="609">
        <f t="shared" si="7"/>
        <v>106.2</v>
      </c>
      <c r="BW11" s="64">
        <f t="shared" si="10"/>
        <v>27.360000000000003</v>
      </c>
      <c r="BX11" s="601"/>
    </row>
    <row r="12" spans="1:80" s="25" customFormat="1" ht="19.5" customHeight="1">
      <c r="A12" s="57">
        <f t="shared" si="9"/>
        <v>9</v>
      </c>
      <c r="B12" s="128" t="s">
        <v>203</v>
      </c>
      <c r="C12" s="128" t="s">
        <v>204</v>
      </c>
      <c r="D12" s="128" t="s">
        <v>3</v>
      </c>
      <c r="E12" s="155" t="s">
        <v>401</v>
      </c>
      <c r="F12" s="152" t="s">
        <v>101</v>
      </c>
      <c r="G12" s="129">
        <f>ROUND((((J12+R12)*0.5)-72)*0.65,0)</f>
        <v>22</v>
      </c>
      <c r="H12" s="61" t="s">
        <v>635</v>
      </c>
      <c r="I12" s="77"/>
      <c r="J12" s="91">
        <f>IFERROR(VLOOKUP(E12,'4月'!$H$3:$T$53,7,FALSE),"")</f>
        <v>106</v>
      </c>
      <c r="K12" s="61" t="str">
        <f>IFERROR(VLOOKUP(E12,'4月'!$H$3:$T$53,2,FALSE),"")</f>
        <v>New-1</v>
      </c>
      <c r="L12" s="61" t="str">
        <f>IFERROR(VLOOKUP(E12,'4月'!$H$3:$T$53,8,FALSE)&amp;"","")</f>
        <v/>
      </c>
      <c r="M12" s="61" t="str">
        <f>IFERROR(VLOOKUP(E12,'4月'!$H$3:$R$53,9,FALSE)&amp;"","")</f>
        <v/>
      </c>
      <c r="N12" s="61" t="str">
        <f>IFERROR(VLOOKUP(E12,'4月'!$H$3:$R$53,10,FALSE)&amp;"","")</f>
        <v/>
      </c>
      <c r="O12" s="61" t="str">
        <f>IFERROR(VLOOKUP(E12,'4月'!$H$3:$R$53,11,FALSE)&amp;"","")</f>
        <v>#8</v>
      </c>
      <c r="P12" s="61">
        <f>IFERROR(VLOOKUP(E12,'4月'!$H$3:$T$53,13,FALSE),0)</f>
        <v>0</v>
      </c>
      <c r="Q12" s="92">
        <f t="shared" si="0"/>
        <v>0</v>
      </c>
      <c r="R12" s="91" t="str">
        <f>IFERROR(VLOOKUP(E12,'5月'!$G$3:$U$51,6,FALSE)&amp;"","")</f>
        <v>105</v>
      </c>
      <c r="S12" s="153" t="str">
        <f>IFERROR(VLOOKUP(E12,'5月'!$G$3:$U$51,3,FALSE)&amp;"","")</f>
        <v>New-2</v>
      </c>
      <c r="T12" s="61" t="str">
        <f>IFERROR(VLOOKUP(E12,'5月'!$G$3:$U$51,7,FALSE)&amp;"","")</f>
        <v/>
      </c>
      <c r="U12" s="61" t="str">
        <f>IFERROR(VLOOKUP(E12,'5月'!$G$3:$U$51,9,FALSE)&amp;"","")</f>
        <v/>
      </c>
      <c r="V12" s="61" t="str">
        <f>IFERROR(VLOOKUP(E12,'5月'!$G$3:$U$51,9,FALSE)&amp;"","")</f>
        <v/>
      </c>
      <c r="W12" s="61" t="str">
        <f>IFERROR(VLOOKUP(E12,'5月'!$G$3:$U$51,10,FALSE)&amp;"","")</f>
        <v/>
      </c>
      <c r="X12" s="61">
        <f>IFERROR(VLOOKUP(E12,'5月'!$G$3:$U$51,13,FALSE),0)</f>
        <v>0</v>
      </c>
      <c r="Y12" s="92">
        <f t="shared" si="1"/>
        <v>0</v>
      </c>
      <c r="Z12" s="93" t="str">
        <f>IFERROR(VLOOKUP(E12,'6月'!$G$3:$U$55,6,FALSE)&amp;"","")</f>
        <v/>
      </c>
      <c r="AA12" s="15" t="str">
        <f>IFERROR(VLOOKUP(E12,'6月'!$G$3:$U$55,3,FALSE)&amp;"","")</f>
        <v/>
      </c>
      <c r="AB12" s="15" t="str">
        <f>IFERROR(VLOOKUP(E12,'6月'!$G$3:$U$55,7,FALSE)&amp;"","")</f>
        <v/>
      </c>
      <c r="AC12" s="15" t="str">
        <f>IFERROR(VLOOKUP(E12,'6月'!$G$3:$U$55,9,FALSE)&amp;"","")</f>
        <v/>
      </c>
      <c r="AD12" s="15" t="str">
        <f>IFERROR(VLOOKUP(E12,'6月'!$G$3:$U$55,10,FALSE)&amp;"","")</f>
        <v/>
      </c>
      <c r="AE12" s="15" t="str">
        <f>IFERROR(VLOOKUP(E12,'6月'!$G$3:$U$55,11,FALSE)&amp;"","")</f>
        <v/>
      </c>
      <c r="AF12" s="15">
        <f>IFERROR(VLOOKUP(E12,'6月'!$G$3:$U$55,13,FALSE),0)</f>
        <v>0</v>
      </c>
      <c r="AG12" s="94">
        <f t="shared" si="2"/>
        <v>0</v>
      </c>
      <c r="AH12" s="93" t="str">
        <f>IFERROR(VLOOKUP(E12,'7月'!$G$3:$U$39,6,FALSE)&amp;"","")</f>
        <v/>
      </c>
      <c r="AI12" s="15" t="str">
        <f>IFERROR(VLOOKUP(E12,'7月'!$G$3:$U$39,3,FALSE)&amp;"","")</f>
        <v/>
      </c>
      <c r="AJ12" s="15" t="str">
        <f>IFERROR(VLOOKUP(E12,'7月'!$G$3:$U$39,7,FALSE)&amp;"","")</f>
        <v/>
      </c>
      <c r="AK12" s="15" t="str">
        <f>IFERROR(VLOOKUP(E12,'7月'!$G$3:$U$39,9,FALSE)&amp;"","")</f>
        <v/>
      </c>
      <c r="AL12" s="15" t="str">
        <f>IFERROR(VLOOKUP(E12,'7月'!$G$3:$U$39,10,FALSE)&amp;"","")</f>
        <v/>
      </c>
      <c r="AM12" s="15" t="str">
        <f>IFERROR(VLOOKUP(E12,'7月'!$G$3:$U$39,11,FALSE)&amp;"","")</f>
        <v/>
      </c>
      <c r="AN12" s="15">
        <f>IFERROR(VLOOKUP(E12,'7月'!$G$3:$U$39,13,FALSE),0)</f>
        <v>0</v>
      </c>
      <c r="AO12" s="94">
        <f t="shared" si="3"/>
        <v>0</v>
      </c>
      <c r="AP12" s="93" t="str">
        <f>IFERROR(VLOOKUP(E12,'8月'!$G$3:$U$50,6,FALSE)&amp;"","")</f>
        <v/>
      </c>
      <c r="AQ12" s="15" t="str">
        <f>IFERROR(VLOOKUP(E12,'8月'!$G$3:$U$50,3,FALSE)&amp;"","")</f>
        <v/>
      </c>
      <c r="AR12" s="15" t="str">
        <f>IFERROR(VLOOKUP(E12,'8月'!$G$3:$U$50,7,FALSE)&amp;"","")</f>
        <v/>
      </c>
      <c r="AS12" s="62" t="str">
        <f>IFERROR(VLOOKUP(E12,'8月'!$G$3:$U$50,9,FALSE)&amp;"","")</f>
        <v/>
      </c>
      <c r="AT12" s="62" t="str">
        <f>IFERROR(VLOOKUP(E12,'8月'!$G$3:$U$50,10,FALSE)&amp;"","")</f>
        <v/>
      </c>
      <c r="AU12" s="62" t="str">
        <f>IFERROR(VLOOKUP(E12,'8月'!$G$3:$U$50,11,FALSE)&amp;"","")</f>
        <v/>
      </c>
      <c r="AV12" s="15">
        <f>IFERROR(VLOOKUP(E12,'8月'!$G$3:$U$50,14,FALSE),0)</f>
        <v>0</v>
      </c>
      <c r="AW12" s="94">
        <f t="shared" si="4"/>
        <v>0</v>
      </c>
      <c r="AX12" s="93" t="str">
        <f>IFERROR(VLOOKUP(E12,'9月'!$G$3:$U$51,6,FALSE)&amp;"","")</f>
        <v/>
      </c>
      <c r="AY12" s="15" t="str">
        <f>IFERROR(VLOOKUP(E12,'9月'!$G$3:$U$51,3,FALSE)&amp;"","")</f>
        <v/>
      </c>
      <c r="AZ12" s="15" t="str">
        <f>IFERROR(VLOOKUP(E12,'9月'!$G$3:$U$51,7,FALSE)&amp;"","")</f>
        <v/>
      </c>
      <c r="BA12" s="15" t="str">
        <f>IFERROR(VLOOKUP(E12,'9月'!$G$3:$U$51,9,FALSE)&amp;"","")</f>
        <v/>
      </c>
      <c r="BB12" s="62" t="str">
        <f>IFERROR(VLOOKUP(E12,'9月'!$G$3:$U$51,10,FALSE)&amp;"","")</f>
        <v/>
      </c>
      <c r="BC12" s="62" t="str">
        <f>IFERROR(VLOOKUP(E12,'9月'!$G$3:$U$51,11,FALSE)&amp;"","")</f>
        <v/>
      </c>
      <c r="BD12" s="15">
        <f>IFERROR(VLOOKUP(E12,'9月'!$G$3:$U$51,14,FALSE),0)</f>
        <v>0</v>
      </c>
      <c r="BE12" s="94">
        <f t="shared" si="5"/>
        <v>0</v>
      </c>
      <c r="BF12" s="93" t="str">
        <f>IFERROR(VLOOKUP(E12,'10月'!$G$3:$U$49,6,FALSE)&amp;"","")</f>
        <v/>
      </c>
      <c r="BG12" s="15" t="str">
        <f>IFERROR(VLOOKUP(E12,'10月'!$G$3:$U$49,3,FALSE)&amp;"","")</f>
        <v/>
      </c>
      <c r="BH12" s="15" t="str">
        <f>IFERROR(VLOOKUP(E12,'10月'!$G$3:$U$49,7,FALSE)&amp;"","")</f>
        <v/>
      </c>
      <c r="BI12" s="15" t="str">
        <f>IFERROR(VLOOKUP(E12,'10月'!$G$3:$U$49,9,FALSE)&amp;"","")</f>
        <v/>
      </c>
      <c r="BJ12" s="62" t="str">
        <f>IFERROR(VLOOKUP(E12,'10月'!$G$3:$U$49,10,FALSE)&amp;"","")</f>
        <v/>
      </c>
      <c r="BK12" s="62" t="str">
        <f>IFERROR(VLOOKUP(E12,'10月'!$G$3:$U$49,11,FALSE)&amp;"","")</f>
        <v/>
      </c>
      <c r="BL12" s="15">
        <f>IFERROR(VLOOKUP(E12,'10月'!$G$3:$U$49,14,FALSE),0)</f>
        <v>0</v>
      </c>
      <c r="BM12" s="62">
        <f t="shared" si="6"/>
        <v>0</v>
      </c>
      <c r="BN12" s="74"/>
      <c r="BO12" s="584">
        <v>106</v>
      </c>
      <c r="BP12" s="584">
        <v>105</v>
      </c>
      <c r="BQ12" s="584" t="s">
        <v>1009</v>
      </c>
      <c r="BR12" s="584" t="s">
        <v>1009</v>
      </c>
      <c r="BS12" s="584" t="s">
        <v>1009</v>
      </c>
      <c r="BT12" s="584" t="s">
        <v>1009</v>
      </c>
      <c r="BU12" s="584" t="s">
        <v>1009</v>
      </c>
      <c r="BV12" s="609">
        <f t="shared" si="7"/>
        <v>105.5</v>
      </c>
      <c r="BW12" s="64">
        <f t="shared" si="10"/>
        <v>26.8</v>
      </c>
      <c r="BX12" s="603"/>
    </row>
    <row r="13" spans="1:80" s="25" customFormat="1" ht="19.5" customHeight="1">
      <c r="A13" s="57">
        <f t="shared" si="9"/>
        <v>10</v>
      </c>
      <c r="B13" s="65" t="s">
        <v>206</v>
      </c>
      <c r="C13" s="65" t="s">
        <v>207</v>
      </c>
      <c r="D13" s="128" t="s">
        <v>363</v>
      </c>
      <c r="E13" s="154" t="s">
        <v>402</v>
      </c>
      <c r="F13" s="152" t="s">
        <v>101</v>
      </c>
      <c r="G13" s="129">
        <v>25</v>
      </c>
      <c r="H13" s="79"/>
      <c r="I13" s="78"/>
      <c r="J13" s="91">
        <f>IFERROR(VLOOKUP(E13,'4月'!$H$3:$T$53,7,FALSE),"")</f>
        <v>104</v>
      </c>
      <c r="K13" s="61">
        <f>IFERROR(VLOOKUP(E13,'4月'!$H$3:$T$53,2,FALSE),"")</f>
        <v>25</v>
      </c>
      <c r="L13" s="61" t="str">
        <f>IFERROR(VLOOKUP(E13,'4月'!$H$3:$T$53,8,FALSE)&amp;"","")</f>
        <v>79</v>
      </c>
      <c r="M13" s="61" t="str">
        <f>IFERROR(VLOOKUP(E13,'4月'!$H$3:$R$53,9,FALSE)&amp;"","")</f>
        <v/>
      </c>
      <c r="N13" s="61" t="str">
        <f>IFERROR(VLOOKUP(E13,'4月'!$H$3:$R$53,10,FALSE)&amp;"","")</f>
        <v/>
      </c>
      <c r="O13" s="61" t="str">
        <f>IFERROR(VLOOKUP(E13,'4月'!$H$3:$R$53,11,FALSE)&amp;"","")</f>
        <v/>
      </c>
      <c r="P13" s="61">
        <f>IFERROR(VLOOKUP(E13,'4月'!$H$3:$T$53,13,FALSE),0)</f>
        <v>8</v>
      </c>
      <c r="Q13" s="92">
        <f t="shared" si="0"/>
        <v>8</v>
      </c>
      <c r="R13" s="91" t="str">
        <f>IFERROR(VLOOKUP(E13,'5月'!$G$3:$U$51,6,FALSE)&amp;"","")</f>
        <v>100</v>
      </c>
      <c r="S13" s="153" t="str">
        <f>IFERROR(VLOOKUP(E13,'5月'!$G$3:$U$51,3,FALSE)&amp;"","")</f>
        <v>25</v>
      </c>
      <c r="T13" s="61" t="str">
        <f>IFERROR(VLOOKUP(E13,'5月'!$G$3:$U$51,7,FALSE)&amp;"","")</f>
        <v>75</v>
      </c>
      <c r="U13" s="61" t="str">
        <f>IFERROR(VLOOKUP(E13,'5月'!$G$3:$U$51,9,FALSE)&amp;"","")</f>
        <v/>
      </c>
      <c r="V13" s="61" t="str">
        <f>IFERROR(VLOOKUP(E13,'5月'!$G$3:$U$51,9,FALSE)&amp;"","")</f>
        <v/>
      </c>
      <c r="W13" s="61" t="str">
        <f>IFERROR(VLOOKUP(E13,'5月'!$G$3:$U$51,10,FALSE)&amp;"","")</f>
        <v/>
      </c>
      <c r="X13" s="61">
        <f>IFERROR(VLOOKUP(E13,'5月'!$G$3:$U$51,13,FALSE),0)</f>
        <v>5</v>
      </c>
      <c r="Y13" s="92">
        <f t="shared" si="1"/>
        <v>13</v>
      </c>
      <c r="Z13" s="93" t="str">
        <f>IFERROR(VLOOKUP(E13,'6月'!$G$3:$U$55,6,FALSE)&amp;"","")</f>
        <v>106</v>
      </c>
      <c r="AA13" s="15" t="str">
        <f>IFERROR(VLOOKUP(E13,'6月'!$G$3:$U$55,3,FALSE)&amp;"","")</f>
        <v>25</v>
      </c>
      <c r="AB13" s="15" t="str">
        <f>IFERROR(VLOOKUP(E13,'6月'!$G$3:$U$55,7,FALSE)&amp;"","")</f>
        <v>81</v>
      </c>
      <c r="AC13" s="15" t="str">
        <f>IFERROR(VLOOKUP(E13,'6月'!$G$3:$U$55,9,FALSE)&amp;"","")</f>
        <v/>
      </c>
      <c r="AD13" s="15" t="str">
        <f>IFERROR(VLOOKUP(E13,'6月'!$G$3:$U$55,10,FALSE)&amp;"","")</f>
        <v/>
      </c>
      <c r="AE13" s="15" t="str">
        <f>IFERROR(VLOOKUP(E13,'6月'!$G$3:$U$55,11,FALSE)&amp;"","")</f>
        <v/>
      </c>
      <c r="AF13" s="15">
        <f>IFERROR(VLOOKUP(E13,'6月'!$G$3:$U$55,13,FALSE),0)</f>
        <v>1</v>
      </c>
      <c r="AG13" s="94">
        <f t="shared" si="2"/>
        <v>14</v>
      </c>
      <c r="AH13" s="93" t="str">
        <f>IFERROR(VLOOKUP(E13,'7月'!$G$3:$U$39,6,FALSE)&amp;"","")</f>
        <v>103</v>
      </c>
      <c r="AI13" s="15" t="str">
        <f>IFERROR(VLOOKUP(E13,'7月'!$G$3:$U$39,3,FALSE)&amp;"","")</f>
        <v>25</v>
      </c>
      <c r="AJ13" s="15" t="str">
        <f>IFERROR(VLOOKUP(E13,'7月'!$G$3:$U$39,7,FALSE)&amp;"","")</f>
        <v>78</v>
      </c>
      <c r="AK13" s="15" t="str">
        <f>IFERROR(VLOOKUP(E13,'7月'!$G$3:$U$39,9,FALSE)&amp;"","")</f>
        <v/>
      </c>
      <c r="AL13" s="15" t="str">
        <f>IFERROR(VLOOKUP(E13,'7月'!$G$3:$U$39,10,FALSE)&amp;"","")</f>
        <v/>
      </c>
      <c r="AM13" s="15" t="str">
        <f>IFERROR(VLOOKUP(E13,'7月'!$G$3:$U$39,11,FALSE)&amp;"","")</f>
        <v/>
      </c>
      <c r="AN13" s="15">
        <f>IFERROR(VLOOKUP(E13,'7月'!$G$3:$U$39,13,FALSE),0)</f>
        <v>1</v>
      </c>
      <c r="AO13" s="94">
        <f t="shared" si="3"/>
        <v>15</v>
      </c>
      <c r="AP13" s="93" t="str">
        <f>IFERROR(VLOOKUP(E13,'8月'!$G$3:$U$50,6,FALSE)&amp;"","")</f>
        <v>103</v>
      </c>
      <c r="AQ13" s="15" t="str">
        <f>IFERROR(VLOOKUP(E13,'8月'!$G$3:$U$50,3,FALSE)&amp;"","")</f>
        <v>25</v>
      </c>
      <c r="AR13" s="15" t="str">
        <f>IFERROR(VLOOKUP(E13,'8月'!$G$3:$U$50,7,FALSE)&amp;"","")</f>
        <v>78</v>
      </c>
      <c r="AS13" s="62" t="str">
        <f>IFERROR(VLOOKUP(E13,'8月'!$G$3:$U$50,9,FALSE)&amp;"","")</f>
        <v/>
      </c>
      <c r="AT13" s="62" t="str">
        <f>IFERROR(VLOOKUP(E13,'8月'!$G$3:$U$50,10,FALSE)&amp;"","")</f>
        <v/>
      </c>
      <c r="AU13" s="62" t="str">
        <f>IFERROR(VLOOKUP(E13,'8月'!$G$3:$U$50,11,FALSE)&amp;"","")</f>
        <v/>
      </c>
      <c r="AV13" s="15">
        <f>IFERROR(VLOOKUP(E13,'8月'!$G$3:$U$50,14,FALSE),0)</f>
        <v>1</v>
      </c>
      <c r="AW13" s="94">
        <f t="shared" si="4"/>
        <v>16</v>
      </c>
      <c r="AX13" s="93" t="str">
        <f>IFERROR(VLOOKUP(E13,'9月'!$G$3:$U$51,6,FALSE)&amp;"","")</f>
        <v>106</v>
      </c>
      <c r="AY13" s="15" t="str">
        <f>IFERROR(VLOOKUP(E13,'9月'!$G$3:$U$51,3,FALSE)&amp;"","")</f>
        <v>25</v>
      </c>
      <c r="AZ13" s="15" t="str">
        <f>IFERROR(VLOOKUP(E13,'9月'!$G$3:$U$51,7,FALSE)&amp;"","")</f>
        <v>81</v>
      </c>
      <c r="BA13" s="15" t="str">
        <f>IFERROR(VLOOKUP(E13,'9月'!$G$3:$U$51,9,FALSE)&amp;"","")</f>
        <v/>
      </c>
      <c r="BB13" s="62" t="str">
        <f>IFERROR(VLOOKUP(E13,'9月'!$G$3:$U$51,10,FALSE)&amp;"","")</f>
        <v/>
      </c>
      <c r="BC13" s="62" t="str">
        <f>IFERROR(VLOOKUP(E13,'9月'!$G$3:$U$51,11,FALSE)&amp;"","")</f>
        <v/>
      </c>
      <c r="BD13" s="15">
        <f>IFERROR(VLOOKUP(E13,'9月'!$G$3:$U$51,14,FALSE),0)</f>
        <v>1</v>
      </c>
      <c r="BE13" s="94">
        <f t="shared" si="5"/>
        <v>17</v>
      </c>
      <c r="BF13" s="93" t="str">
        <f>IFERROR(VLOOKUP(E13,'10月'!$G$3:$U$49,6,FALSE)&amp;"","")</f>
        <v>109</v>
      </c>
      <c r="BG13" s="15" t="str">
        <f>IFERROR(VLOOKUP(E13,'10月'!$G$3:$U$49,3,FALSE)&amp;"","")</f>
        <v>25</v>
      </c>
      <c r="BH13" s="15" t="str">
        <f>IFERROR(VLOOKUP(E13,'10月'!$G$3:$U$49,7,FALSE)&amp;"","")</f>
        <v>84</v>
      </c>
      <c r="BI13" s="15" t="str">
        <f>IFERROR(VLOOKUP(E13,'10月'!$G$3:$U$49,9,FALSE)&amp;"","")</f>
        <v/>
      </c>
      <c r="BJ13" s="62" t="str">
        <f>IFERROR(VLOOKUP(E13,'10月'!$G$3:$U$49,10,FALSE)&amp;"","")</f>
        <v/>
      </c>
      <c r="BK13" s="62" t="str">
        <f>IFERROR(VLOOKUP(E13,'10月'!$G$3:$U$49,11,FALSE)&amp;"","")</f>
        <v/>
      </c>
      <c r="BL13" s="15">
        <f>IFERROR(VLOOKUP(E13,'10月'!$G$3:$U$49,14,FALSE),0)</f>
        <v>1</v>
      </c>
      <c r="BM13" s="62">
        <f t="shared" si="6"/>
        <v>18</v>
      </c>
      <c r="BN13" s="74"/>
      <c r="BO13" s="584">
        <v>104</v>
      </c>
      <c r="BP13" s="584">
        <v>100</v>
      </c>
      <c r="BQ13" s="584">
        <v>106</v>
      </c>
      <c r="BR13" s="584">
        <v>103</v>
      </c>
      <c r="BS13" s="584">
        <v>103</v>
      </c>
      <c r="BT13" s="584">
        <v>106</v>
      </c>
      <c r="BU13" s="584">
        <v>109</v>
      </c>
      <c r="BV13" s="609">
        <f t="shared" si="7"/>
        <v>104.42857142857143</v>
      </c>
      <c r="BW13" s="64">
        <f t="shared" si="10"/>
        <v>25.942857142857147</v>
      </c>
      <c r="BX13" s="603"/>
    </row>
    <row r="14" spans="1:80" s="25" customFormat="1" ht="19.5" customHeight="1">
      <c r="A14" s="57">
        <f t="shared" si="9"/>
        <v>11</v>
      </c>
      <c r="B14" s="65" t="s">
        <v>209</v>
      </c>
      <c r="C14" s="65" t="s">
        <v>210</v>
      </c>
      <c r="D14" s="128" t="s">
        <v>3</v>
      </c>
      <c r="E14" s="154" t="s">
        <v>403</v>
      </c>
      <c r="F14" s="152"/>
      <c r="G14" s="129">
        <v>23</v>
      </c>
      <c r="H14" s="79"/>
      <c r="I14" s="60"/>
      <c r="J14" s="91" t="str">
        <f>IFERROR(VLOOKUP(E14,'4月'!$H$3:$T$53,7,FALSE),"")</f>
        <v/>
      </c>
      <c r="K14" s="61" t="str">
        <f>IFERROR(VLOOKUP(E14,'4月'!$H$3:$T$53,2,FALSE),"")</f>
        <v/>
      </c>
      <c r="L14" s="61" t="str">
        <f>IFERROR(VLOOKUP(E14,'4月'!$H$3:$T$53,8,FALSE)&amp;"","")</f>
        <v/>
      </c>
      <c r="M14" s="61" t="str">
        <f>IFERROR(VLOOKUP(E14,'4月'!$H$3:$R$53,9,FALSE)&amp;"","")</f>
        <v/>
      </c>
      <c r="N14" s="61" t="str">
        <f>IFERROR(VLOOKUP(E14,'4月'!$H$3:$R$53,10,FALSE)&amp;"","")</f>
        <v/>
      </c>
      <c r="O14" s="61" t="str">
        <f>IFERROR(VLOOKUP(E14,'4月'!$H$3:$R$53,11,FALSE)&amp;"","")</f>
        <v/>
      </c>
      <c r="P14" s="61">
        <f>IFERROR(VLOOKUP(E14,'4月'!$H$3:$T$53,13,FALSE),0)</f>
        <v>0</v>
      </c>
      <c r="Q14" s="92">
        <f t="shared" si="0"/>
        <v>0</v>
      </c>
      <c r="R14" s="91" t="str">
        <f>IFERROR(VLOOKUP(E14,'5月'!$G$3:$U$51,6,FALSE)&amp;"","")</f>
        <v/>
      </c>
      <c r="S14" s="153" t="str">
        <f>IFERROR(VLOOKUP(E14,'5月'!$G$3:$U$51,3,FALSE)&amp;"","")</f>
        <v/>
      </c>
      <c r="T14" s="61" t="str">
        <f>IFERROR(VLOOKUP(E14,'5月'!$G$3:$U$51,7,FALSE)&amp;"","")</f>
        <v/>
      </c>
      <c r="U14" s="61" t="str">
        <f>IFERROR(VLOOKUP(E14,'5月'!$G$3:$U$51,8,FALSE)&amp;"","")</f>
        <v/>
      </c>
      <c r="V14" s="61" t="str">
        <f>IFERROR(VLOOKUP(E14,'5月'!$G$3:$U$51,9,FALSE)&amp;"","")</f>
        <v/>
      </c>
      <c r="W14" s="61" t="str">
        <f>IFERROR(VLOOKUP(E14,'5月'!$G$3:$U$51,10,FALSE)&amp;"","")</f>
        <v/>
      </c>
      <c r="X14" s="61">
        <f>IFERROR(VLOOKUP(E14,'5月'!$G$3:$U$51,13,FALSE),0)</f>
        <v>0</v>
      </c>
      <c r="Y14" s="92">
        <f t="shared" si="1"/>
        <v>0</v>
      </c>
      <c r="Z14" s="93" t="str">
        <f>IFERROR(VLOOKUP(E14,'6月'!$G$3:$U$55,6,FALSE)&amp;"","")</f>
        <v/>
      </c>
      <c r="AA14" s="15" t="str">
        <f>IFERROR(VLOOKUP(E14,'6月'!$G$3:$U$55,3,FALSE)&amp;"","")</f>
        <v/>
      </c>
      <c r="AB14" s="15" t="str">
        <f>IFERROR(VLOOKUP(E14,'6月'!$G$3:$U$55,7,FALSE)&amp;"","")</f>
        <v/>
      </c>
      <c r="AC14" s="15" t="str">
        <f>IFERROR(VLOOKUP(E14,'6月'!$G$3:$U$55,9,FALSE)&amp;"","")</f>
        <v/>
      </c>
      <c r="AD14" s="15" t="str">
        <f>IFERROR(VLOOKUP(E14,'6月'!$G$3:$U$55,10,FALSE)&amp;"","")</f>
        <v/>
      </c>
      <c r="AE14" s="15" t="str">
        <f>IFERROR(VLOOKUP(E14,'6月'!$G$3:$U$55,11,FALSE)&amp;"","")</f>
        <v/>
      </c>
      <c r="AF14" s="15">
        <f>IFERROR(VLOOKUP(E14,'6月'!$G$3:$U$55,13,FALSE),0)</f>
        <v>0</v>
      </c>
      <c r="AG14" s="94">
        <f t="shared" si="2"/>
        <v>0</v>
      </c>
      <c r="AH14" s="93" t="str">
        <f>IFERROR(VLOOKUP(E14,'7月'!$G$3:$U$39,6,FALSE)&amp;"","")</f>
        <v/>
      </c>
      <c r="AI14" s="15" t="str">
        <f>IFERROR(VLOOKUP(E14,'7月'!$G$3:$U$39,3,FALSE)&amp;"","")</f>
        <v/>
      </c>
      <c r="AJ14" s="15" t="str">
        <f>IFERROR(VLOOKUP(E14,'7月'!$G$3:$U$39,7,FALSE)&amp;"","")</f>
        <v/>
      </c>
      <c r="AK14" s="15" t="str">
        <f>IFERROR(VLOOKUP(E14,'7月'!$G$3:$U$39,9,FALSE)&amp;"","")</f>
        <v/>
      </c>
      <c r="AL14" s="15" t="str">
        <f>IFERROR(VLOOKUP(E14,'7月'!$G$3:$U$39,10,FALSE)&amp;"","")</f>
        <v/>
      </c>
      <c r="AM14" s="15" t="str">
        <f>IFERROR(VLOOKUP(E14,'7月'!$G$3:$U$39,11,FALSE)&amp;"","")</f>
        <v/>
      </c>
      <c r="AN14" s="15">
        <f>IFERROR(VLOOKUP(E14,'7月'!$G$3:$U$39,13,FALSE),0)</f>
        <v>0</v>
      </c>
      <c r="AO14" s="94">
        <f t="shared" si="3"/>
        <v>0</v>
      </c>
      <c r="AP14" s="93" t="str">
        <f>IFERROR(VLOOKUP(E14,'8月'!$G$3:$U$50,6,FALSE)&amp;"","")</f>
        <v/>
      </c>
      <c r="AQ14" s="15" t="str">
        <f>IFERROR(VLOOKUP(E14,'8月'!$G$3:$U$50,3,FALSE)&amp;"","")</f>
        <v/>
      </c>
      <c r="AR14" s="70"/>
      <c r="AS14" s="62" t="str">
        <f>IFERROR(VLOOKUP(E14,'8月'!$G$3:$U$50,9,FALSE)&amp;"","")</f>
        <v/>
      </c>
      <c r="AT14" s="62" t="str">
        <f>IFERROR(VLOOKUP(E14,'8月'!$G$3:$U$50,10,FALSE)&amp;"","")</f>
        <v/>
      </c>
      <c r="AU14" s="62" t="str">
        <f>IFERROR(VLOOKUP(E14,'8月'!$G$3:$U$50,11,FALSE)&amp;"","")</f>
        <v/>
      </c>
      <c r="AV14" s="15">
        <f>IFERROR(VLOOKUP(E14,'8月'!$G$3:$U$50,14,FALSE),0)</f>
        <v>0</v>
      </c>
      <c r="AW14" s="94">
        <f t="shared" si="4"/>
        <v>0</v>
      </c>
      <c r="AX14" s="93" t="str">
        <f>IFERROR(VLOOKUP(E14,'9月'!$G$3:$U$51,6,FALSE)&amp;"","")</f>
        <v/>
      </c>
      <c r="AY14" s="15" t="str">
        <f>IFERROR(VLOOKUP(E14,'9月'!$G$3:$U$51,3,FALSE)&amp;"","")</f>
        <v/>
      </c>
      <c r="AZ14" s="15" t="str">
        <f>IFERROR(VLOOKUP(E14,'9月'!$G$3:$U$51,7,FALSE)&amp;"","")</f>
        <v/>
      </c>
      <c r="BA14" s="15" t="str">
        <f>IFERROR(VLOOKUP(E14,'9月'!$G$3:$U$51,9,FALSE)&amp;"","")</f>
        <v/>
      </c>
      <c r="BB14" s="62" t="str">
        <f>IFERROR(VLOOKUP(E14,'9月'!$G$3:$U$51,10,FALSE)&amp;"","")</f>
        <v/>
      </c>
      <c r="BC14" s="62" t="str">
        <f>IFERROR(VLOOKUP(E14,'9月'!$G$3:$U$51,11,FALSE)&amp;"","")</f>
        <v/>
      </c>
      <c r="BD14" s="15">
        <f>IFERROR(VLOOKUP(E14,'9月'!$G$3:$U$51,14,FALSE),0)</f>
        <v>0</v>
      </c>
      <c r="BE14" s="94">
        <f t="shared" si="5"/>
        <v>0</v>
      </c>
      <c r="BF14" s="93" t="str">
        <f>IFERROR(VLOOKUP(E14,'10月'!$G$3:$U$49,6,FALSE)&amp;"","")</f>
        <v/>
      </c>
      <c r="BG14" s="15" t="str">
        <f>IFERROR(VLOOKUP(E14,'10月'!$G$3:$U$49,3,FALSE)&amp;"","")</f>
        <v/>
      </c>
      <c r="BH14" s="15" t="str">
        <f>IFERROR(VLOOKUP(E14,'10月'!$G$3:$U$49,7,FALSE)&amp;"","")</f>
        <v/>
      </c>
      <c r="BI14" s="15" t="str">
        <f>IFERROR(VLOOKUP(E14,'10月'!$G$3:$U$49,9,FALSE)&amp;"","")</f>
        <v/>
      </c>
      <c r="BJ14" s="62" t="str">
        <f>IFERROR(VLOOKUP(E14,'10月'!$G$3:$U$49,10,FALSE)&amp;"","")</f>
        <v/>
      </c>
      <c r="BK14" s="62" t="str">
        <f>IFERROR(VLOOKUP(E14,'10月'!$G$3:$U$49,11,FALSE)&amp;"","")</f>
        <v/>
      </c>
      <c r="BL14" s="15">
        <f>IFERROR(VLOOKUP(E14,'10月'!$G$3:$U$49,14,FALSE),0)</f>
        <v>0</v>
      </c>
      <c r="BM14" s="62">
        <f t="shared" si="6"/>
        <v>0</v>
      </c>
      <c r="BN14" s="74"/>
      <c r="BO14" s="584" t="s">
        <v>1009</v>
      </c>
      <c r="BP14" s="584" t="s">
        <v>1009</v>
      </c>
      <c r="BQ14" s="584" t="s">
        <v>1009</v>
      </c>
      <c r="BR14" s="584" t="s">
        <v>1009</v>
      </c>
      <c r="BS14" s="584" t="s">
        <v>1009</v>
      </c>
      <c r="BT14" s="584" t="s">
        <v>1009</v>
      </c>
      <c r="BU14" s="584" t="s">
        <v>1009</v>
      </c>
      <c r="BV14" s="609" t="str">
        <f t="shared" si="7"/>
        <v>-</v>
      </c>
      <c r="BW14" s="64" t="str">
        <f t="shared" ref="BW14:BW33" si="11">IFERROR(((BV14-72)*0.8),"-")</f>
        <v>-</v>
      </c>
      <c r="BX14" s="603"/>
    </row>
    <row r="15" spans="1:80" s="25" customFormat="1" ht="19.5" customHeight="1">
      <c r="A15" s="57">
        <f t="shared" si="9"/>
        <v>12</v>
      </c>
      <c r="B15" s="65" t="s">
        <v>211</v>
      </c>
      <c r="C15" s="65" t="s">
        <v>212</v>
      </c>
      <c r="D15" s="128" t="s">
        <v>364</v>
      </c>
      <c r="E15" s="154" t="s">
        <v>404</v>
      </c>
      <c r="F15" s="152" t="s">
        <v>105</v>
      </c>
      <c r="G15" s="129">
        <v>36</v>
      </c>
      <c r="H15" s="79"/>
      <c r="I15" s="60"/>
      <c r="J15" s="91">
        <f>IFERROR(VLOOKUP(E15,'4月'!$H$3:$T$53,7,FALSE),"")</f>
        <v>128</v>
      </c>
      <c r="K15" s="61">
        <f>IFERROR(VLOOKUP(E15,'4月'!$H$3:$T$53,2,FALSE),"")</f>
        <v>36</v>
      </c>
      <c r="L15" s="61" t="str">
        <f>IFERROR(VLOOKUP(E15,'4月'!$H$3:$T$53,8,FALSE)&amp;"","")</f>
        <v>92</v>
      </c>
      <c r="M15" s="61" t="str">
        <f>IFERROR(VLOOKUP(E15,'4月'!$H$3:$R$53,9,FALSE)&amp;"","")</f>
        <v/>
      </c>
      <c r="N15" s="61" t="str">
        <f>IFERROR(VLOOKUP(E15,'4月'!$H$3:$R$53,10,FALSE)&amp;"","")</f>
        <v/>
      </c>
      <c r="O15" s="61" t="str">
        <f>IFERROR(VLOOKUP(E15,'4月'!$H$3:$R$53,11,FALSE)&amp;"","")</f>
        <v/>
      </c>
      <c r="P15" s="61">
        <f>IFERROR(VLOOKUP(E15,'4月'!$H$3:$T$53,13,FALSE),0)</f>
        <v>1</v>
      </c>
      <c r="Q15" s="92">
        <f t="shared" si="0"/>
        <v>1</v>
      </c>
      <c r="R15" s="91" t="str">
        <f>IFERROR(VLOOKUP(E15,'5月'!$G$3:$U$51,6,FALSE)&amp;"","")</f>
        <v>121</v>
      </c>
      <c r="S15" s="153" t="str">
        <f>IFERROR(VLOOKUP(E15,'5月'!$G$3:$U$51,3,FALSE)&amp;"","")</f>
        <v>36</v>
      </c>
      <c r="T15" s="61" t="str">
        <f>IFERROR(VLOOKUP(E15,'5月'!$G$3:$U$51,7,FALSE)&amp;"","")</f>
        <v>85</v>
      </c>
      <c r="U15" s="61" t="str">
        <f>IFERROR(VLOOKUP(E15,'5月'!$G$3:$U$51,8,FALSE)&amp;"","")</f>
        <v/>
      </c>
      <c r="V15" s="61" t="str">
        <f>IFERROR(VLOOKUP(E15,'5月'!$G$3:$U$51,9,FALSE)&amp;"","")</f>
        <v/>
      </c>
      <c r="W15" s="61" t="str">
        <f>IFERROR(VLOOKUP(E15,'5月'!$G$3:$U$51,10,FALSE)&amp;"","")</f>
        <v/>
      </c>
      <c r="X15" s="61">
        <f>IFERROR(VLOOKUP(E15,'5月'!$G$3:$U$51,13,FALSE),0)</f>
        <v>1</v>
      </c>
      <c r="Y15" s="92">
        <f t="shared" si="1"/>
        <v>2</v>
      </c>
      <c r="Z15" s="93" t="str">
        <f>IFERROR(VLOOKUP(E15,'6月'!$G$3:$U$55,6,FALSE)&amp;"","")</f>
        <v>116</v>
      </c>
      <c r="AA15" s="15" t="str">
        <f>IFERROR(VLOOKUP(E15,'6月'!$G$3:$U$55,3,FALSE)&amp;"","")</f>
        <v>36</v>
      </c>
      <c r="AB15" s="15" t="str">
        <f>IFERROR(VLOOKUP(E15,'6月'!$G$3:$U$55,7,FALSE)&amp;"","")</f>
        <v>80</v>
      </c>
      <c r="AC15" s="15" t="str">
        <f>IFERROR(VLOOKUP(E15,'6月'!$G$3:$U$55,9,FALSE)&amp;"","")</f>
        <v/>
      </c>
      <c r="AD15" s="15" t="str">
        <f>IFERROR(VLOOKUP(E15,'6月'!$G$3:$U$55,10,FALSE)&amp;"","")</f>
        <v/>
      </c>
      <c r="AE15" s="15" t="str">
        <f>IFERROR(VLOOKUP(E15,'6月'!$G$3:$U$55,11,FALSE)&amp;"","")</f>
        <v/>
      </c>
      <c r="AF15" s="15">
        <f>IFERROR(VLOOKUP(E15,'6月'!$G$3:$U$55,13,FALSE),0)</f>
        <v>1</v>
      </c>
      <c r="AG15" s="94">
        <f t="shared" si="2"/>
        <v>3</v>
      </c>
      <c r="AH15" s="93" t="str">
        <f>IFERROR(VLOOKUP(E15,'7月'!$G$3:$U$39,6,FALSE)&amp;"","")</f>
        <v>117</v>
      </c>
      <c r="AI15" s="15" t="str">
        <f>IFERROR(VLOOKUP(E15,'7月'!$G$3:$U$39,3,FALSE)&amp;"","")</f>
        <v>36</v>
      </c>
      <c r="AJ15" s="15" t="str">
        <f>IFERROR(VLOOKUP(E15,'7月'!$G$3:$U$39,7,FALSE)&amp;"","")</f>
        <v>81</v>
      </c>
      <c r="AK15" s="15" t="str">
        <f>IFERROR(VLOOKUP(E15,'7月'!$G$3:$U$39,9,FALSE)&amp;"","")</f>
        <v/>
      </c>
      <c r="AL15" s="15" t="str">
        <f>IFERROR(VLOOKUP(E15,'7月'!$G$3:$U$39,10,FALSE)&amp;"","")</f>
        <v/>
      </c>
      <c r="AM15" s="15" t="str">
        <f>IFERROR(VLOOKUP(E15,'7月'!$G$3:$U$39,11,FALSE)&amp;"","")</f>
        <v/>
      </c>
      <c r="AN15" s="15">
        <f>IFERROR(VLOOKUP(E15,'7月'!$G$3:$U$39,13,FALSE),0)</f>
        <v>1</v>
      </c>
      <c r="AO15" s="94">
        <f t="shared" si="3"/>
        <v>4</v>
      </c>
      <c r="AP15" s="93" t="str">
        <f>IFERROR(VLOOKUP(E15,'8月'!$G$3:$U$50,6,FALSE)&amp;"","")</f>
        <v>117</v>
      </c>
      <c r="AQ15" s="15" t="str">
        <f>IFERROR(VLOOKUP(E15,'8月'!$G$3:$U$50,3,FALSE)&amp;"","")</f>
        <v>36</v>
      </c>
      <c r="AR15" s="15"/>
      <c r="AS15" s="62" t="str">
        <f>IFERROR(VLOOKUP(E15,'8月'!$G$3:$U$50,9,FALSE)&amp;"","")</f>
        <v/>
      </c>
      <c r="AT15" s="62" t="str">
        <f>IFERROR(VLOOKUP(E15,'8月'!$G$3:$U$50,10,FALSE)&amp;"","")</f>
        <v/>
      </c>
      <c r="AU15" s="62" t="str">
        <f>IFERROR(VLOOKUP(E15,'8月'!$G$3:$U$50,11,FALSE)&amp;"","")</f>
        <v/>
      </c>
      <c r="AV15" s="15">
        <f>IFERROR(VLOOKUP(E15,'8月'!$G$3:$U$50,14,FALSE),0)</f>
        <v>1</v>
      </c>
      <c r="AW15" s="94">
        <f t="shared" si="4"/>
        <v>5</v>
      </c>
      <c r="AX15" s="93" t="str">
        <f>IFERROR(VLOOKUP(E15,'9月'!$G$3:$U$51,6,FALSE)&amp;"","")</f>
        <v>125</v>
      </c>
      <c r="AY15" s="15" t="str">
        <f>IFERROR(VLOOKUP(E15,'9月'!$G$3:$U$51,3,FALSE)&amp;"","")</f>
        <v>36</v>
      </c>
      <c r="AZ15" s="15" t="str">
        <f>IFERROR(VLOOKUP(E15,'9月'!$G$3:$U$51,7,FALSE)&amp;"","")</f>
        <v>89</v>
      </c>
      <c r="BA15" s="15" t="str">
        <f>IFERROR(VLOOKUP(E15,'9月'!$G$3:$U$51,9,FALSE)&amp;"","")</f>
        <v/>
      </c>
      <c r="BB15" s="62" t="str">
        <f>IFERROR(VLOOKUP(E15,'9月'!$G$3:$U$51,10,FALSE)&amp;"","")</f>
        <v/>
      </c>
      <c r="BC15" s="62" t="str">
        <f>IFERROR(VLOOKUP(E15,'9月'!$G$3:$U$51,11,FALSE)&amp;"","")</f>
        <v/>
      </c>
      <c r="BD15" s="15">
        <f>IFERROR(VLOOKUP(E15,'9月'!$G$3:$U$51,14,FALSE),0)</f>
        <v>1</v>
      </c>
      <c r="BE15" s="94">
        <f t="shared" si="5"/>
        <v>6</v>
      </c>
      <c r="BF15" s="93" t="str">
        <f>IFERROR(VLOOKUP(E15,'10月'!$G$3:$U$49,6,FALSE)&amp;"","")</f>
        <v>125</v>
      </c>
      <c r="BG15" s="15" t="str">
        <f>IFERROR(VLOOKUP(E15,'10月'!$G$3:$U$49,3,FALSE)&amp;"","")</f>
        <v>36</v>
      </c>
      <c r="BH15" s="15" t="str">
        <f>IFERROR(VLOOKUP(E15,'10月'!$G$3:$U$49,7,FALSE)&amp;"","")</f>
        <v>89</v>
      </c>
      <c r="BI15" s="15" t="str">
        <f>IFERROR(VLOOKUP(E15,'10月'!$G$3:$U$49,9,FALSE)&amp;"","")</f>
        <v/>
      </c>
      <c r="BJ15" s="62" t="str">
        <f>IFERROR(VLOOKUP(E15,'10月'!$G$3:$U$49,10,FALSE)&amp;"","")</f>
        <v/>
      </c>
      <c r="BK15" s="62" t="str">
        <f>IFERROR(VLOOKUP(E15,'10月'!$G$3:$U$49,11,FALSE)&amp;"","")</f>
        <v/>
      </c>
      <c r="BL15" s="15">
        <f>IFERROR(VLOOKUP(E15,'10月'!$G$3:$U$49,14,FALSE),0)</f>
        <v>1</v>
      </c>
      <c r="BM15" s="62">
        <f t="shared" si="6"/>
        <v>7</v>
      </c>
      <c r="BN15" s="74"/>
      <c r="BO15" s="584">
        <v>128</v>
      </c>
      <c r="BP15" s="584">
        <v>121</v>
      </c>
      <c r="BQ15" s="584">
        <v>116</v>
      </c>
      <c r="BR15" s="584">
        <v>117</v>
      </c>
      <c r="BS15" s="584">
        <v>117</v>
      </c>
      <c r="BT15" s="584">
        <v>125</v>
      </c>
      <c r="BU15" s="584">
        <v>125</v>
      </c>
      <c r="BV15" s="609">
        <f t="shared" si="7"/>
        <v>121.28571428571429</v>
      </c>
      <c r="BW15" s="64">
        <f>IFERROR(MIN(((BV15-72)*0.8),36),"-")</f>
        <v>36</v>
      </c>
      <c r="BX15" s="603"/>
    </row>
    <row r="16" spans="1:80" s="25" customFormat="1" ht="19.5" customHeight="1">
      <c r="A16" s="57">
        <f t="shared" si="9"/>
        <v>13</v>
      </c>
      <c r="B16" s="65" t="s">
        <v>214</v>
      </c>
      <c r="C16" s="65" t="s">
        <v>215</v>
      </c>
      <c r="D16" s="128" t="s">
        <v>3</v>
      </c>
      <c r="E16" s="154" t="s">
        <v>405</v>
      </c>
      <c r="F16" s="152"/>
      <c r="G16" s="129">
        <v>22</v>
      </c>
      <c r="H16" s="85"/>
      <c r="I16" s="60"/>
      <c r="J16" s="91" t="str">
        <f>IFERROR(VLOOKUP(E16,'4月'!$H$3:$T$53,7,FALSE),"")</f>
        <v/>
      </c>
      <c r="K16" s="61" t="str">
        <f>IFERROR(VLOOKUP(E16,'4月'!$H$3:$T$53,2,FALSE),"")</f>
        <v/>
      </c>
      <c r="L16" s="61" t="str">
        <f>IFERROR(VLOOKUP(E16,'4月'!$H$3:$T$53,8,FALSE)&amp;"","")</f>
        <v/>
      </c>
      <c r="M16" s="61" t="str">
        <f>IFERROR(VLOOKUP(E16,'4月'!$H$3:$R$53,9,FALSE)&amp;"","")</f>
        <v/>
      </c>
      <c r="N16" s="61" t="str">
        <f>IFERROR(VLOOKUP(E16,'4月'!$H$3:$R$53,10,FALSE)&amp;"","")</f>
        <v/>
      </c>
      <c r="O16" s="61" t="str">
        <f>IFERROR(VLOOKUP(E16,'4月'!$H$3:$R$53,11,FALSE)&amp;"","")</f>
        <v/>
      </c>
      <c r="P16" s="61">
        <f>IFERROR(VLOOKUP(E16,'4月'!$H$3:$T$53,13,FALSE),0)</f>
        <v>0</v>
      </c>
      <c r="Q16" s="92">
        <f t="shared" si="0"/>
        <v>0</v>
      </c>
      <c r="R16" s="91" t="str">
        <f>IFERROR(VLOOKUP(E16,'5月'!$G$3:$U$51,6,FALSE)&amp;"","")</f>
        <v/>
      </c>
      <c r="S16" s="153"/>
      <c r="T16" s="61" t="str">
        <f>IFERROR(VLOOKUP(E16,'5月'!$G$3:$U$51,7,FALSE)&amp;"","")</f>
        <v/>
      </c>
      <c r="U16" s="61" t="str">
        <f>IFERROR(VLOOKUP(E16,'5月'!$G$3:$U$51,8,FALSE)&amp;"","")</f>
        <v/>
      </c>
      <c r="V16" s="61" t="str">
        <f>IFERROR(VLOOKUP(E16,'5月'!$G$3:$U$51,9,FALSE)&amp;"","")</f>
        <v/>
      </c>
      <c r="W16" s="61" t="str">
        <f>IFERROR(VLOOKUP(E16,'5月'!$G$3:$U$51,10,FALSE)&amp;"","")</f>
        <v/>
      </c>
      <c r="X16" s="61">
        <f>IFERROR(VLOOKUP(E16,'5月'!$G$3:$U$51,13,FALSE),0)</f>
        <v>0</v>
      </c>
      <c r="Y16" s="92">
        <f t="shared" si="1"/>
        <v>0</v>
      </c>
      <c r="Z16" s="93" t="str">
        <f>IFERROR(VLOOKUP(E16,'6月'!$G$3:$U$55,6,FALSE)&amp;"","")</f>
        <v/>
      </c>
      <c r="AA16" s="15" t="str">
        <f>IFERROR(VLOOKUP(E16,'6月'!$G$3:$U$55,3,FALSE)&amp;"","")</f>
        <v/>
      </c>
      <c r="AB16" s="15" t="str">
        <f>IFERROR(VLOOKUP(E16,'6月'!$G$3:$U$55,7,FALSE)&amp;"","")</f>
        <v/>
      </c>
      <c r="AC16" s="15" t="str">
        <f>IFERROR(VLOOKUP(E16,'6月'!$G$3:$U$55,9,FALSE)&amp;"","")</f>
        <v/>
      </c>
      <c r="AD16" s="15" t="str">
        <f>IFERROR(VLOOKUP(E16,'6月'!$G$3:$U$55,10,FALSE)&amp;"","")</f>
        <v/>
      </c>
      <c r="AE16" s="15" t="str">
        <f>IFERROR(VLOOKUP(E16,'6月'!$G$3:$U$55,11,FALSE)&amp;"","")</f>
        <v/>
      </c>
      <c r="AF16" s="15">
        <f>IFERROR(VLOOKUP(E16,'6月'!$G$3:$U$55,13,FALSE),0)</f>
        <v>0</v>
      </c>
      <c r="AG16" s="94">
        <f t="shared" si="2"/>
        <v>0</v>
      </c>
      <c r="AH16" s="93" t="str">
        <f>IFERROR(VLOOKUP(E16,'7月'!$G$3:$U$39,6,FALSE)&amp;"","")</f>
        <v/>
      </c>
      <c r="AI16" s="15" t="str">
        <f>IFERROR(VLOOKUP(E16,'7月'!$G$3:$U$39,3,FALSE)&amp;"","")</f>
        <v/>
      </c>
      <c r="AJ16" s="15" t="str">
        <f>IFERROR(VLOOKUP(E16,'7月'!$G$3:$U$39,7,FALSE)&amp;"","")</f>
        <v/>
      </c>
      <c r="AK16" s="15" t="str">
        <f>IFERROR(VLOOKUP(E16,'7月'!$G$3:$U$39,9,FALSE)&amp;"","")</f>
        <v/>
      </c>
      <c r="AL16" s="15" t="str">
        <f>IFERROR(VLOOKUP(E16,'7月'!$G$3:$U$39,10,FALSE)&amp;"","")</f>
        <v/>
      </c>
      <c r="AM16" s="15" t="str">
        <f>IFERROR(VLOOKUP(E16,'7月'!$G$3:$U$39,11,FALSE)&amp;"","")</f>
        <v/>
      </c>
      <c r="AN16" s="15">
        <f>IFERROR(VLOOKUP(E16,'7月'!$G$3:$U$39,13,FALSE),0)</f>
        <v>0</v>
      </c>
      <c r="AO16" s="94">
        <f t="shared" si="3"/>
        <v>0</v>
      </c>
      <c r="AP16" s="93" t="str">
        <f>IFERROR(VLOOKUP(E16,'8月'!$G$3:$U$50,6,FALSE)&amp;"","")</f>
        <v/>
      </c>
      <c r="AQ16" s="15" t="str">
        <f>IFERROR(VLOOKUP(E16,'8月'!$G$3:$U$50,3,FALSE)&amp;"","")</f>
        <v/>
      </c>
      <c r="AR16" s="70"/>
      <c r="AS16" s="62" t="str">
        <f>IFERROR(VLOOKUP(E16,'8月'!$G$3:$U$50,9,FALSE)&amp;"","")</f>
        <v/>
      </c>
      <c r="AT16" s="62" t="str">
        <f>IFERROR(VLOOKUP(E16,'8月'!$G$3:$U$50,10,FALSE)&amp;"","")</f>
        <v/>
      </c>
      <c r="AU16" s="62" t="str">
        <f>IFERROR(VLOOKUP(E16,'8月'!$G$3:$U$50,11,FALSE)&amp;"","")</f>
        <v/>
      </c>
      <c r="AV16" s="15">
        <f>IFERROR(VLOOKUP(E16,'8月'!$G$3:$U$50,14,FALSE),0)</f>
        <v>0</v>
      </c>
      <c r="AW16" s="94">
        <f t="shared" si="4"/>
        <v>0</v>
      </c>
      <c r="AX16" s="93" t="str">
        <f>IFERROR(VLOOKUP(E16,'9月'!$G$3:$U$51,6,FALSE)&amp;"","")</f>
        <v/>
      </c>
      <c r="AY16" s="15" t="str">
        <f>IFERROR(VLOOKUP(E16,'9月'!$G$3:$U$51,3,FALSE)&amp;"","")</f>
        <v/>
      </c>
      <c r="AZ16" s="15" t="str">
        <f>IFERROR(VLOOKUP(E16,'9月'!$G$3:$U$51,7,FALSE)&amp;"","")</f>
        <v/>
      </c>
      <c r="BA16" s="15" t="str">
        <f>IFERROR(VLOOKUP(E16,'9月'!$G$3:$U$51,9,FALSE)&amp;"","")</f>
        <v/>
      </c>
      <c r="BB16" s="62" t="str">
        <f>IFERROR(VLOOKUP(E16,'9月'!$G$3:$U$51,10,FALSE)&amp;"","")</f>
        <v/>
      </c>
      <c r="BC16" s="62" t="str">
        <f>IFERROR(VLOOKUP(E16,'9月'!$G$3:$U$51,11,FALSE)&amp;"","")</f>
        <v/>
      </c>
      <c r="BD16" s="15">
        <f>IFERROR(VLOOKUP(E16,'9月'!$G$3:$U$51,14,FALSE),0)</f>
        <v>0</v>
      </c>
      <c r="BE16" s="94">
        <f t="shared" si="5"/>
        <v>0</v>
      </c>
      <c r="BF16" s="93" t="str">
        <f>IFERROR(VLOOKUP(E16,'10月'!$G$3:$U$49,6,FALSE)&amp;"","")</f>
        <v/>
      </c>
      <c r="BG16" s="15" t="str">
        <f>IFERROR(VLOOKUP(E16,'10月'!$G$3:$U$49,3,FALSE)&amp;"","")</f>
        <v/>
      </c>
      <c r="BH16" s="15" t="str">
        <f>IFERROR(VLOOKUP(E16,'10月'!$G$3:$U$49,7,FALSE)&amp;"","")</f>
        <v/>
      </c>
      <c r="BI16" s="15" t="str">
        <f>IFERROR(VLOOKUP(E16,'10月'!$G$3:$U$49,9,FALSE)&amp;"","")</f>
        <v/>
      </c>
      <c r="BJ16" s="62" t="str">
        <f>IFERROR(VLOOKUP(E16,'10月'!$G$3:$U$49,10,FALSE)&amp;"","")</f>
        <v/>
      </c>
      <c r="BK16" s="62" t="str">
        <f>IFERROR(VLOOKUP(E16,'10月'!$G$3:$U$49,11,FALSE)&amp;"","")</f>
        <v/>
      </c>
      <c r="BL16" s="15">
        <f>IFERROR(VLOOKUP(E16,'10月'!$G$3:$U$49,14,FALSE),0)</f>
        <v>0</v>
      </c>
      <c r="BM16" s="62">
        <f t="shared" si="6"/>
        <v>0</v>
      </c>
      <c r="BN16" s="74"/>
      <c r="BO16" s="584" t="s">
        <v>1009</v>
      </c>
      <c r="BP16" s="584" t="s">
        <v>1009</v>
      </c>
      <c r="BQ16" s="584" t="s">
        <v>1009</v>
      </c>
      <c r="BR16" s="584" t="s">
        <v>1009</v>
      </c>
      <c r="BS16" s="584" t="s">
        <v>1009</v>
      </c>
      <c r="BT16" s="584" t="s">
        <v>1009</v>
      </c>
      <c r="BU16" s="584" t="s">
        <v>1009</v>
      </c>
      <c r="BV16" s="609" t="str">
        <f t="shared" si="7"/>
        <v>-</v>
      </c>
      <c r="BW16" s="64" t="str">
        <f t="shared" ref="BW16:BW21" si="12">IFERROR(MIN(((BV16-72)*0.8),36),"-")</f>
        <v>-</v>
      </c>
      <c r="BX16" s="603"/>
    </row>
    <row r="17" spans="1:78" ht="19.5" customHeight="1">
      <c r="A17" s="57">
        <f t="shared" si="9"/>
        <v>14</v>
      </c>
      <c r="B17" s="128" t="s">
        <v>5</v>
      </c>
      <c r="C17" s="128" t="s">
        <v>6</v>
      </c>
      <c r="D17" s="128" t="s">
        <v>365</v>
      </c>
      <c r="E17" s="154" t="s">
        <v>406</v>
      </c>
      <c r="F17" s="152" t="s">
        <v>101</v>
      </c>
      <c r="G17" s="129">
        <v>26</v>
      </c>
      <c r="H17" s="80"/>
      <c r="I17" s="60"/>
      <c r="J17" s="91">
        <f>IFERROR(VLOOKUP(E17,'4月'!$H$3:$T$53,7,FALSE),"")</f>
        <v>106</v>
      </c>
      <c r="K17" s="61">
        <f>IFERROR(VLOOKUP(E17,'4月'!$H$3:$T$53,2,FALSE),"")</f>
        <v>26</v>
      </c>
      <c r="L17" s="61" t="str">
        <f>IFERROR(VLOOKUP(E17,'4月'!$H$3:$T$53,8,FALSE)&amp;"","")</f>
        <v>80</v>
      </c>
      <c r="M17" s="61" t="str">
        <f>IFERROR(VLOOKUP(E17,'4月'!$H$3:$R$53,9,FALSE)&amp;"","")</f>
        <v>#4</v>
      </c>
      <c r="N17" s="61" t="str">
        <f>IFERROR(VLOOKUP(E17,'4月'!$H$3:$R$53,10,FALSE)&amp;"","")</f>
        <v/>
      </c>
      <c r="O17" s="61" t="str">
        <f>IFERROR(VLOOKUP(E17,'4月'!$H$3:$R$53,11,FALSE)&amp;"","")</f>
        <v/>
      </c>
      <c r="P17" s="61">
        <f>IFERROR(VLOOKUP(E17,'4月'!$H$3:$T$53,13,FALSE),0)</f>
        <v>6</v>
      </c>
      <c r="Q17" s="92">
        <f t="shared" si="0"/>
        <v>6</v>
      </c>
      <c r="R17" s="91" t="str">
        <f>IFERROR(VLOOKUP(E17,'5月'!$G$3:$U$51,6,FALSE)&amp;"","")</f>
        <v>107</v>
      </c>
      <c r="S17" s="153"/>
      <c r="T17" s="61" t="str">
        <f>IFERROR(VLOOKUP(E17,'5月'!$G$3:$U$51,7,FALSE)&amp;"","")</f>
        <v>81</v>
      </c>
      <c r="U17" s="61" t="str">
        <f>IFERROR(VLOOKUP(E17,'5月'!$G$3:$U$51,8,FALSE)&amp;"","")</f>
        <v/>
      </c>
      <c r="V17" s="61" t="str">
        <f>IFERROR(VLOOKUP(E17,'5月'!$G$3:$U$51,9,FALSE)&amp;"","")</f>
        <v/>
      </c>
      <c r="W17" s="61" t="str">
        <f>IFERROR(VLOOKUP(E17,'5月'!$G$3:$U$51,10,FALSE)&amp;"","")</f>
        <v/>
      </c>
      <c r="X17" s="61">
        <f>IFERROR(VLOOKUP(E17,'5月'!$G$3:$U$51,13,FALSE),0)</f>
        <v>1</v>
      </c>
      <c r="Y17" s="92">
        <f t="shared" si="1"/>
        <v>7</v>
      </c>
      <c r="Z17" s="93" t="str">
        <f>IFERROR(VLOOKUP(E17,'6月'!$G$3:$U$55,6,FALSE)&amp;"","")</f>
        <v>109</v>
      </c>
      <c r="AA17" s="15"/>
      <c r="AB17" s="15"/>
      <c r="AC17" s="15"/>
      <c r="AD17" s="15"/>
      <c r="AE17" s="15"/>
      <c r="AF17" s="15">
        <f>IFERROR(VLOOKUP(E17,'6月'!$G$3:$U$55,13,FALSE),0)</f>
        <v>1</v>
      </c>
      <c r="AG17" s="94">
        <f t="shared" si="2"/>
        <v>8</v>
      </c>
      <c r="AH17" s="93" t="str">
        <f>IFERROR(VLOOKUP(E17,'7月'!$G$3:$U$39,6,FALSE)&amp;"","")</f>
        <v/>
      </c>
      <c r="AI17" s="15" t="str">
        <f>IFERROR(VLOOKUP(E17,'7月'!$G$3:$U$39,3,FALSE)&amp;"","")</f>
        <v/>
      </c>
      <c r="AJ17" s="15" t="str">
        <f>IFERROR(VLOOKUP(E17,'7月'!$G$3:$U$39,7,FALSE)&amp;"","")</f>
        <v/>
      </c>
      <c r="AK17" s="15" t="str">
        <f>IFERROR(VLOOKUP(E17,'7月'!$G$3:$U$39,9,FALSE)&amp;"","")</f>
        <v/>
      </c>
      <c r="AL17" s="15"/>
      <c r="AM17" s="15"/>
      <c r="AN17" s="15">
        <f>IFERROR(VLOOKUP(E17,'7月'!$G$3:$U$39,13,FALSE),0)</f>
        <v>0</v>
      </c>
      <c r="AO17" s="94">
        <f t="shared" si="3"/>
        <v>8</v>
      </c>
      <c r="AP17" s="93" t="str">
        <f>IFERROR(VLOOKUP(E17,'8月'!$G$3:$U$50,6,FALSE)&amp;"","")</f>
        <v>99</v>
      </c>
      <c r="AQ17" s="15" t="str">
        <f>IFERROR(VLOOKUP(E17,'8月'!$G$3:$U$50,3,FALSE)&amp;"","")</f>
        <v>26</v>
      </c>
      <c r="AR17" s="70"/>
      <c r="AS17" s="62" t="str">
        <f>IFERROR(VLOOKUP(E17,'8月'!$G$3:$U$50,9,FALSE)&amp;"","")</f>
        <v/>
      </c>
      <c r="AT17" s="62" t="str">
        <f>IFERROR(VLOOKUP(E17,'8月'!$G$3:$U$50,10,FALSE)&amp;"","")</f>
        <v/>
      </c>
      <c r="AU17" s="62" t="str">
        <f>IFERROR(VLOOKUP(E17,'8月'!$G$3:$U$50,11,FALSE)&amp;"","")</f>
        <v/>
      </c>
      <c r="AV17" s="15">
        <f>IFERROR(VLOOKUP(E17,'8月'!$G$3:$U$50,14,FALSE),0)</f>
        <v>7</v>
      </c>
      <c r="AW17" s="94">
        <f t="shared" si="4"/>
        <v>15</v>
      </c>
      <c r="AX17" s="93" t="str">
        <f>IFERROR(VLOOKUP(E17,'9月'!$G$3:$U$51,6,FALSE)&amp;"","")</f>
        <v/>
      </c>
      <c r="AY17" s="15" t="str">
        <f>IFERROR(VLOOKUP(E17,'9月'!$G$3:$U$51,3,FALSE)&amp;"","")</f>
        <v/>
      </c>
      <c r="AZ17" s="15" t="str">
        <f>IFERROR(VLOOKUP(E17,'9月'!$G$3:$U$51,7,FALSE)&amp;"","")</f>
        <v/>
      </c>
      <c r="BA17" s="15" t="str">
        <f>IFERROR(VLOOKUP(E17,'9月'!$G$3:$U$51,9,FALSE)&amp;"","")</f>
        <v/>
      </c>
      <c r="BB17" s="62" t="str">
        <f>IFERROR(VLOOKUP(E17,'9月'!$G$3:$U$51,10,FALSE)&amp;"","")</f>
        <v/>
      </c>
      <c r="BC17" s="62" t="str">
        <f>IFERROR(VLOOKUP(E17,'9月'!$G$3:$U$51,11,FALSE)&amp;"","")</f>
        <v/>
      </c>
      <c r="BD17" s="15">
        <f>IFERROR(VLOOKUP(E17,'9月'!$G$3:$U$51,14,FALSE),0)</f>
        <v>0</v>
      </c>
      <c r="BE17" s="94">
        <f t="shared" si="5"/>
        <v>15</v>
      </c>
      <c r="BF17" s="93" t="str">
        <f>IFERROR(VLOOKUP(E17,'10月'!$G$3:$U$49,6,FALSE)&amp;"","")</f>
        <v>107</v>
      </c>
      <c r="BG17" s="15" t="str">
        <f>IFERROR(VLOOKUP(E17,'10月'!$G$3:$U$49,3,FALSE)&amp;"","")</f>
        <v>26</v>
      </c>
      <c r="BH17" s="15" t="str">
        <f>IFERROR(VLOOKUP(E17,'10月'!$G$3:$U$49,7,FALSE)&amp;"","")</f>
        <v>81</v>
      </c>
      <c r="BI17" s="15" t="str">
        <f>IFERROR(VLOOKUP(E17,'10月'!$G$3:$U$49,9,FALSE)&amp;"","")</f>
        <v/>
      </c>
      <c r="BJ17" s="62" t="str">
        <f>IFERROR(VLOOKUP(E17,'10月'!$G$3:$U$49,10,FALSE)&amp;"","")</f>
        <v/>
      </c>
      <c r="BK17" s="62" t="str">
        <f>IFERROR(VLOOKUP(E17,'10月'!$G$3:$U$49,11,FALSE)&amp;"","")</f>
        <v/>
      </c>
      <c r="BL17" s="15">
        <f>IFERROR(VLOOKUP(E17,'10月'!$G$3:$U$49,14,FALSE),0)</f>
        <v>1</v>
      </c>
      <c r="BM17" s="62">
        <f t="shared" si="6"/>
        <v>16</v>
      </c>
      <c r="BN17" s="74"/>
      <c r="BO17" s="584">
        <v>106</v>
      </c>
      <c r="BP17" s="584">
        <v>107</v>
      </c>
      <c r="BQ17" s="584">
        <v>109</v>
      </c>
      <c r="BR17" s="584" t="s">
        <v>1009</v>
      </c>
      <c r="BS17" s="584">
        <v>99</v>
      </c>
      <c r="BT17" s="584" t="s">
        <v>1009</v>
      </c>
      <c r="BU17" s="584">
        <v>107</v>
      </c>
      <c r="BV17" s="609">
        <f t="shared" si="7"/>
        <v>105.6</v>
      </c>
      <c r="BW17" s="64">
        <f t="shared" si="12"/>
        <v>26.879999999999995</v>
      </c>
      <c r="BX17" s="601"/>
      <c r="BY17" s="49"/>
      <c r="BZ17"/>
    </row>
    <row r="18" spans="1:78" s="25" customFormat="1" ht="19.5" customHeight="1">
      <c r="A18" s="57">
        <f t="shared" si="9"/>
        <v>15</v>
      </c>
      <c r="B18" s="65" t="s">
        <v>217</v>
      </c>
      <c r="C18" s="65" t="s">
        <v>218</v>
      </c>
      <c r="D18" s="128" t="s">
        <v>366</v>
      </c>
      <c r="E18" s="154" t="s">
        <v>407</v>
      </c>
      <c r="F18" s="152" t="s">
        <v>101</v>
      </c>
      <c r="G18" s="129">
        <v>36</v>
      </c>
      <c r="H18" s="75" t="s">
        <v>391</v>
      </c>
      <c r="I18" s="77"/>
      <c r="J18" s="91">
        <f>IFERROR(VLOOKUP(E18,'4月'!$H$3:$T$53,7,FALSE),"")</f>
        <v>138</v>
      </c>
      <c r="K18" s="61" t="str">
        <f>IFERROR(VLOOKUP(E18,'4月'!$H$3:$T$53,2,FALSE),"")</f>
        <v>New-2</v>
      </c>
      <c r="L18" s="61" t="str">
        <f>IFERROR(VLOOKUP(E18,'4月'!$H$3:$T$53,8,FALSE)&amp;"","")</f>
        <v/>
      </c>
      <c r="M18" s="61" t="str">
        <f>IFERROR(VLOOKUP(E18,'4月'!$H$3:$R$53,9,FALSE)&amp;"","")</f>
        <v/>
      </c>
      <c r="N18" s="61" t="str">
        <f>IFERROR(VLOOKUP(E18,'4月'!$H$3:$R$53,10,FALSE)&amp;"","")</f>
        <v/>
      </c>
      <c r="O18" s="61" t="str">
        <f>IFERROR(VLOOKUP(E18,'4月'!$H$3:$R$53,11,FALSE)&amp;"","")</f>
        <v/>
      </c>
      <c r="P18" s="61">
        <f>IFERROR(VLOOKUP(E18,'4月'!$H$3:$T$53,13,FALSE),0)</f>
        <v>0</v>
      </c>
      <c r="Q18" s="92">
        <f t="shared" si="0"/>
        <v>0</v>
      </c>
      <c r="R18" s="91" t="str">
        <f>IFERROR(VLOOKUP(E18,'5月'!$G$3:$U$51,6,FALSE)&amp;"","")</f>
        <v>131</v>
      </c>
      <c r="S18" s="153" t="str">
        <f>IFERROR(VLOOKUP(E18,'5月'!$G$3:$U$51,3,FALSE)&amp;"","")</f>
        <v>36</v>
      </c>
      <c r="T18" s="61" t="str">
        <f>IFERROR(VLOOKUP(E18,'5月'!$G$3:$U$51,7,FALSE)&amp;"","")</f>
        <v>95</v>
      </c>
      <c r="U18" s="61" t="str">
        <f>IFERROR(VLOOKUP(E18,'5月'!$G$3:$U$51,9,FALSE)&amp;"","")</f>
        <v/>
      </c>
      <c r="V18" s="61" t="str">
        <f>IFERROR(VLOOKUP(E18,'5月'!$G$3:$U$51,9,FALSE)&amp;"","")</f>
        <v/>
      </c>
      <c r="W18" s="61" t="str">
        <f>IFERROR(VLOOKUP(E18,'5月'!$G$3:$U$51,10,FALSE)&amp;"","")</f>
        <v/>
      </c>
      <c r="X18" s="61">
        <f>IFERROR(VLOOKUP(E18,'5月'!$G$3:$U$51,13,FALSE),0)</f>
        <v>1</v>
      </c>
      <c r="Y18" s="92">
        <f t="shared" si="1"/>
        <v>1</v>
      </c>
      <c r="Z18" s="93" t="str">
        <f>IFERROR(VLOOKUP(E18,'6月'!$G$3:$U$55,6,FALSE)&amp;"","")</f>
        <v>135</v>
      </c>
      <c r="AA18" s="15" t="str">
        <f>IFERROR(VLOOKUP(E18,'6月'!$G$3:$U$55,3,FALSE)&amp;"","")</f>
        <v>36</v>
      </c>
      <c r="AB18" s="15" t="str">
        <f>IFERROR(VLOOKUP(E18,'6月'!$G$3:$U$55,7,FALSE)&amp;"","")</f>
        <v>99</v>
      </c>
      <c r="AC18" s="15" t="str">
        <f>IFERROR(VLOOKUP(E18,'6月'!$G$3:$U$55,9,FALSE)&amp;"","")</f>
        <v/>
      </c>
      <c r="AD18" s="15" t="str">
        <f>IFERROR(VLOOKUP(E18,'6月'!$G$3:$U$55,10,FALSE)&amp;"","")</f>
        <v/>
      </c>
      <c r="AE18" s="15" t="str">
        <f>IFERROR(VLOOKUP(E18,'6月'!$G$3:$U$55,11,FALSE)&amp;"","")</f>
        <v/>
      </c>
      <c r="AF18" s="15">
        <f>IFERROR(VLOOKUP(E18,'6月'!$G$3:$U$55,13,FALSE),0)</f>
        <v>1</v>
      </c>
      <c r="AG18" s="94">
        <f t="shared" si="2"/>
        <v>2</v>
      </c>
      <c r="AH18" s="93" t="str">
        <f>IFERROR(VLOOKUP(E18,'7月'!$G$3:$U$39,6,FALSE)&amp;"","")</f>
        <v/>
      </c>
      <c r="AI18" s="15" t="str">
        <f>IFERROR(VLOOKUP(E18,'7月'!$G$3:$U$39,3,FALSE)&amp;"","")</f>
        <v/>
      </c>
      <c r="AJ18" s="15" t="str">
        <f>IFERROR(VLOOKUP(E18,'7月'!$G$3:$U$39,7,FALSE)&amp;"","")</f>
        <v/>
      </c>
      <c r="AK18" s="15" t="str">
        <f>IFERROR(VLOOKUP(E18,'7月'!$G$3:$U$39,9,FALSE)&amp;"","")</f>
        <v/>
      </c>
      <c r="AL18" s="15" t="str">
        <f>IFERROR(VLOOKUP(E18,'7月'!$G$3:$U$39,10,FALSE)&amp;"","")</f>
        <v/>
      </c>
      <c r="AM18" s="15" t="str">
        <f>IFERROR(VLOOKUP(E18,'7月'!$G$3:$U$39,11,FALSE)&amp;"","")</f>
        <v/>
      </c>
      <c r="AN18" s="15">
        <f>IFERROR(VLOOKUP(E18,'7月'!$G$3:$U$39,13,FALSE),0)</f>
        <v>0</v>
      </c>
      <c r="AO18" s="94">
        <f t="shared" si="3"/>
        <v>2</v>
      </c>
      <c r="AP18" s="93" t="str">
        <f>IFERROR(VLOOKUP(E18,'8月'!$G$3:$U$50,6,FALSE)&amp;"","")</f>
        <v/>
      </c>
      <c r="AQ18" s="15" t="str">
        <f>IFERROR(VLOOKUP(E18,'8月'!$G$3:$U$50,3,FALSE)&amp;"","")</f>
        <v/>
      </c>
      <c r="AR18" s="15" t="str">
        <f>IFERROR(VLOOKUP(E18,'8月'!$G$3:$U$50,7,FALSE)&amp;"","")</f>
        <v/>
      </c>
      <c r="AS18" s="62" t="str">
        <f>IFERROR(VLOOKUP(E18,'8月'!$G$3:$U$50,9,FALSE)&amp;"","")</f>
        <v/>
      </c>
      <c r="AT18" s="62" t="str">
        <f>IFERROR(VLOOKUP(E18,'8月'!$G$3:$U$50,10,FALSE)&amp;"","")</f>
        <v/>
      </c>
      <c r="AU18" s="62" t="str">
        <f>IFERROR(VLOOKUP(E18,'8月'!$G$3:$U$50,11,FALSE)&amp;"","")</f>
        <v/>
      </c>
      <c r="AV18" s="15">
        <f>IFERROR(VLOOKUP(E18,'8月'!$G$3:$U$50,14,FALSE),0)</f>
        <v>0</v>
      </c>
      <c r="AW18" s="94">
        <f t="shared" si="4"/>
        <v>2</v>
      </c>
      <c r="AX18" s="93" t="str">
        <f>IFERROR(VLOOKUP(E18,'9月'!$G$3:$U$51,6,FALSE)&amp;"","")</f>
        <v>116</v>
      </c>
      <c r="AY18" s="15" t="str">
        <f>IFERROR(VLOOKUP(E18,'9月'!$G$3:$U$51,3,FALSE)&amp;"","")</f>
        <v>36</v>
      </c>
      <c r="AZ18" s="15" t="str">
        <f>IFERROR(VLOOKUP(E18,'9月'!$G$3:$U$51,7,FALSE)&amp;"","")</f>
        <v>80</v>
      </c>
      <c r="BA18" s="15" t="str">
        <f>IFERROR(VLOOKUP(E18,'9月'!$G$3:$U$51,9,FALSE)&amp;"","")</f>
        <v/>
      </c>
      <c r="BB18" s="62" t="str">
        <f>IFERROR(VLOOKUP(E18,'9月'!$G$3:$U$51,10,FALSE)&amp;"","")</f>
        <v/>
      </c>
      <c r="BC18" s="62" t="str">
        <f>IFERROR(VLOOKUP(E18,'9月'!$G$3:$U$51,11,FALSE)&amp;"","")</f>
        <v/>
      </c>
      <c r="BD18" s="15">
        <f>IFERROR(VLOOKUP(E18,'9月'!$G$3:$U$51,14,FALSE),0)</f>
        <v>1</v>
      </c>
      <c r="BE18" s="94">
        <f t="shared" si="5"/>
        <v>3</v>
      </c>
      <c r="BF18" s="93" t="str">
        <f>IFERROR(VLOOKUP(E18,'10月'!$G$3:$U$49,6,FALSE)&amp;"","")</f>
        <v>120</v>
      </c>
      <c r="BG18" s="15" t="str">
        <f>IFERROR(VLOOKUP(E18,'10月'!$G$3:$U$49,3,FALSE)&amp;"","")</f>
        <v>36</v>
      </c>
      <c r="BH18" s="15" t="str">
        <f>IFERROR(VLOOKUP(E18,'10月'!$G$3:$U$49,7,FALSE)&amp;"","")</f>
        <v>84</v>
      </c>
      <c r="BI18" s="15" t="str">
        <f>IFERROR(VLOOKUP(E18,'10月'!$G$3:$U$49,9,FALSE)&amp;"","")</f>
        <v/>
      </c>
      <c r="BJ18" s="62" t="str">
        <f>IFERROR(VLOOKUP(E18,'10月'!$G$3:$U$49,10,FALSE)&amp;"","")</f>
        <v/>
      </c>
      <c r="BK18" s="62" t="str">
        <f>IFERROR(VLOOKUP(E18,'10月'!$G$3:$U$49,11,FALSE)&amp;"","")</f>
        <v/>
      </c>
      <c r="BL18" s="15">
        <f>IFERROR(VLOOKUP(E18,'10月'!$G$3:$U$49,14,FALSE),0)</f>
        <v>1</v>
      </c>
      <c r="BM18" s="62">
        <f t="shared" si="6"/>
        <v>4</v>
      </c>
      <c r="BN18" s="74"/>
      <c r="BO18" s="584">
        <v>138</v>
      </c>
      <c r="BP18" s="584">
        <v>131</v>
      </c>
      <c r="BQ18" s="584">
        <v>135</v>
      </c>
      <c r="BR18" s="584" t="s">
        <v>1009</v>
      </c>
      <c r="BS18" s="584" t="s">
        <v>1009</v>
      </c>
      <c r="BT18" s="584">
        <v>116</v>
      </c>
      <c r="BU18" s="584">
        <v>120</v>
      </c>
      <c r="BV18" s="609">
        <f t="shared" si="7"/>
        <v>128</v>
      </c>
      <c r="BW18" s="64">
        <f t="shared" si="12"/>
        <v>36</v>
      </c>
      <c r="BX18" s="603"/>
    </row>
    <row r="19" spans="1:78" s="25" customFormat="1" ht="19.5" customHeight="1">
      <c r="A19" s="57">
        <f t="shared" si="9"/>
        <v>16</v>
      </c>
      <c r="B19" s="65" t="s">
        <v>221</v>
      </c>
      <c r="C19" s="65" t="s">
        <v>222</v>
      </c>
      <c r="D19" s="128" t="s">
        <v>367</v>
      </c>
      <c r="E19" s="154" t="s">
        <v>408</v>
      </c>
      <c r="F19" s="152" t="s">
        <v>104</v>
      </c>
      <c r="G19" s="129">
        <v>23</v>
      </c>
      <c r="H19" s="79" t="s">
        <v>944</v>
      </c>
      <c r="I19" s="60"/>
      <c r="J19" s="91">
        <f>IFERROR(VLOOKUP(E19,'4月'!$H$3:$T$53,7,FALSE),"")</f>
        <v>108</v>
      </c>
      <c r="K19" s="61">
        <f>IFERROR(VLOOKUP(E19,'4月'!$H$3:$T$53,2,FALSE),"")</f>
        <v>25</v>
      </c>
      <c r="L19" s="61" t="str">
        <f>IFERROR(VLOOKUP(E19,'4月'!$H$3:$T$53,8,FALSE)&amp;"","")</f>
        <v>83</v>
      </c>
      <c r="M19" s="61" t="str">
        <f>IFERROR(VLOOKUP(E19,'4月'!$H$3:$R$53,9,FALSE)&amp;"","")</f>
        <v/>
      </c>
      <c r="N19" s="61" t="str">
        <f>IFERROR(VLOOKUP(E19,'4月'!$H$3:$R$53,10,FALSE)&amp;"","")</f>
        <v/>
      </c>
      <c r="O19" s="61" t="str">
        <f>IFERROR(VLOOKUP(E19,'4月'!$H$3:$R$53,11,FALSE)&amp;"","")</f>
        <v>Ladies#17</v>
      </c>
      <c r="P19" s="61">
        <f>IFERROR(VLOOKUP(E19,'4月'!$H$3:$T$53,13,FALSE),0)</f>
        <v>1</v>
      </c>
      <c r="Q19" s="92">
        <f t="shared" si="0"/>
        <v>1</v>
      </c>
      <c r="R19" s="91" t="str">
        <f>IFERROR(VLOOKUP(E19,'5月'!$G$3:$U$51,6,FALSE)&amp;"","")</f>
        <v>112</v>
      </c>
      <c r="S19" s="153" t="str">
        <f>IFERROR(VLOOKUP(E19,'5月'!$G$3:$U$51,3,FALSE)&amp;"","")</f>
        <v>25</v>
      </c>
      <c r="T19" s="61" t="str">
        <f>IFERROR(VLOOKUP(E19,'5月'!$G$3:$U$51,7,FALSE)&amp;"","")</f>
        <v>87</v>
      </c>
      <c r="U19" s="61" t="str">
        <f>IFERROR(VLOOKUP(E19,'5月'!$G$3:$U$51,9,FALSE)&amp;"","")</f>
        <v/>
      </c>
      <c r="V19" s="61" t="str">
        <f>IFERROR(VLOOKUP(E19,'5月'!$G$3:$U$51,9,FALSE)&amp;"","")</f>
        <v/>
      </c>
      <c r="W19" s="61" t="str">
        <f>IFERROR(VLOOKUP(E19,'5月'!$G$3:$U$51,10,FALSE)&amp;"","")</f>
        <v/>
      </c>
      <c r="X19" s="61">
        <f>IFERROR(VLOOKUP(E19,'5月'!$G$3:$U$51,13,FALSE),0)</f>
        <v>1</v>
      </c>
      <c r="Y19" s="92">
        <f t="shared" si="1"/>
        <v>2</v>
      </c>
      <c r="Z19" s="93" t="str">
        <f>IFERROR(VLOOKUP(E19,'6月'!$G$3:$U$55,6,FALSE)&amp;"","")</f>
        <v>114</v>
      </c>
      <c r="AA19" s="15" t="str">
        <f>IFERROR(VLOOKUP(E19,'6月'!$G$3:$U$55,3,FALSE)&amp;"","")</f>
        <v>26</v>
      </c>
      <c r="AB19" s="15" t="str">
        <f>IFERROR(VLOOKUP(E19,'6月'!$G$3:$U$55,7,FALSE)&amp;"","")</f>
        <v>88</v>
      </c>
      <c r="AC19" s="15" t="str">
        <f>IFERROR(VLOOKUP(E19,'6月'!$G$3:$U$55,9,FALSE)&amp;"","")</f>
        <v/>
      </c>
      <c r="AD19" s="15" t="str">
        <f>IFERROR(VLOOKUP(E19,'6月'!$G$3:$U$55,10,FALSE)&amp;"","")</f>
        <v/>
      </c>
      <c r="AE19" s="15" t="str">
        <f>IFERROR(VLOOKUP(E19,'6月'!$G$3:$U$55,11,FALSE)&amp;"","")</f>
        <v/>
      </c>
      <c r="AF19" s="15">
        <f>IFERROR(VLOOKUP(E19,'6月'!$G$3:$U$55,13,FALSE),0)</f>
        <v>1</v>
      </c>
      <c r="AG19" s="94">
        <f t="shared" si="2"/>
        <v>3</v>
      </c>
      <c r="AH19" s="93" t="str">
        <f>IFERROR(VLOOKUP(E19,'7月'!$G$3:$U$39,6,FALSE)&amp;"","")</f>
        <v>105</v>
      </c>
      <c r="AI19" s="15" t="str">
        <f>IFERROR(VLOOKUP(E19,'7月'!$G$3:$U$39,3,FALSE)&amp;"","")</f>
        <v>26</v>
      </c>
      <c r="AJ19" s="15" t="str">
        <f>IFERROR(VLOOKUP(E19,'7月'!$G$3:$U$39,7,FALSE)&amp;"","")</f>
        <v>79</v>
      </c>
      <c r="AK19" s="15" t="str">
        <f>IFERROR(VLOOKUP(E19,'7月'!$G$3:$U$39,9,FALSE)&amp;"","")</f>
        <v/>
      </c>
      <c r="AL19" s="15" t="str">
        <f>IFERROR(VLOOKUP(E19,'7月'!$G$3:$U$39,10,FALSE)&amp;"","")</f>
        <v/>
      </c>
      <c r="AM19" s="15" t="str">
        <f>IFERROR(VLOOKUP(E19,'7月'!$G$3:$U$39,11,FALSE)&amp;"","")</f>
        <v/>
      </c>
      <c r="AN19" s="15">
        <f>IFERROR(VLOOKUP(E19,'7月'!$G$3:$U$39,13,FALSE),0)</f>
        <v>1</v>
      </c>
      <c r="AO19" s="94">
        <f t="shared" si="3"/>
        <v>4</v>
      </c>
      <c r="AP19" s="93" t="str">
        <f>IFERROR(VLOOKUP(E19,'8月'!$G$3:$U$50,6,FALSE)&amp;"","")</f>
        <v>101</v>
      </c>
      <c r="AQ19" s="15" t="str">
        <f>IFERROR(VLOOKUP(E19,'8月'!$G$3:$U$50,3,FALSE)&amp;"","")</f>
        <v>26</v>
      </c>
      <c r="AR19" s="15" t="str">
        <f>IFERROR(VLOOKUP(E19,'8月'!$G$3:$U$50,7,FALSE)&amp;"","")</f>
        <v>75</v>
      </c>
      <c r="AS19" s="62" t="str">
        <f>IFERROR(VLOOKUP(E19,'8月'!$G$3:$U$50,9,FALSE)&amp;"","")</f>
        <v>#5</v>
      </c>
      <c r="AT19" s="62" t="str">
        <f>IFERROR(VLOOKUP(E19,'8月'!$G$3:$U$50,10,FALSE)&amp;"","")</f>
        <v/>
      </c>
      <c r="AU19" s="62" t="str">
        <f>IFERROR(VLOOKUP(E19,'8月'!$G$3:$U$50,11,FALSE)&amp;"","")</f>
        <v>Woman#8</v>
      </c>
      <c r="AV19" s="15">
        <f>IFERROR(VLOOKUP(E19,'8月'!$G$3:$U$50,14,FALSE),0)</f>
        <v>1</v>
      </c>
      <c r="AW19" s="94">
        <f t="shared" si="4"/>
        <v>5</v>
      </c>
      <c r="AX19" s="93" t="str">
        <f>IFERROR(VLOOKUP(E19,'9月'!$G$3:$U$51,6,FALSE)&amp;"","")</f>
        <v>96</v>
      </c>
      <c r="AY19" s="15" t="str">
        <f>IFERROR(VLOOKUP(E19,'9月'!$G$3:$U$51,3,FALSE)&amp;"","")</f>
        <v>26</v>
      </c>
      <c r="AZ19" s="542" t="str">
        <f>IFERROR(VLOOKUP(E19,'9月'!$G$3:$U$51,7,FALSE)&amp;"","")</f>
        <v>70</v>
      </c>
      <c r="BA19" s="15" t="str">
        <f>IFERROR(VLOOKUP(E19,'9月'!$G$3:$U$51,9,FALSE)&amp;"","")</f>
        <v/>
      </c>
      <c r="BB19" s="62" t="str">
        <f>IFERROR(VLOOKUP(E19,'9月'!$G$3:$U$51,10,FALSE)&amp;"","")</f>
        <v/>
      </c>
      <c r="BC19" s="62" t="str">
        <f>IFERROR(VLOOKUP(E19,'9月'!$G$3:$U$51,11,FALSE)&amp;"","")</f>
        <v/>
      </c>
      <c r="BD19" s="15">
        <f>IFERROR(VLOOKUP(E19,'9月'!$G$3:$U$51,14,FALSE),0)</f>
        <v>18</v>
      </c>
      <c r="BE19" s="94">
        <f t="shared" si="5"/>
        <v>23</v>
      </c>
      <c r="BF19" s="93" t="str">
        <f>IFERROR(VLOOKUP(E19,'10月'!$G$3:$U$49,6,FALSE)&amp;"","")</f>
        <v>101</v>
      </c>
      <c r="BG19" s="15" t="str">
        <f>IFERROR(VLOOKUP(E19,'10月'!$G$3:$U$49,3,FALSE)&amp;"","")</f>
        <v>23</v>
      </c>
      <c r="BH19" s="15" t="str">
        <f>IFERROR(VLOOKUP(E19,'10月'!$G$3:$U$49,7,FALSE)&amp;"","")</f>
        <v>78</v>
      </c>
      <c r="BI19" s="15" t="str">
        <f>IFERROR(VLOOKUP(E19,'10月'!$G$3:$U$49,9,FALSE)&amp;"","")</f>
        <v/>
      </c>
      <c r="BJ19" s="62" t="str">
        <f>IFERROR(VLOOKUP(E19,'10月'!$G$3:$U$49,10,FALSE)&amp;"","")</f>
        <v/>
      </c>
      <c r="BK19" s="62" t="str">
        <f>IFERROR(VLOOKUP(E19,'10月'!$G$3:$U$49,11,FALSE)&amp;"","")</f>
        <v/>
      </c>
      <c r="BL19" s="15">
        <f>IFERROR(VLOOKUP(E19,'10月'!$G$3:$U$49,14,FALSE),0)</f>
        <v>1</v>
      </c>
      <c r="BM19" s="62">
        <f t="shared" si="6"/>
        <v>24</v>
      </c>
      <c r="BN19" s="74"/>
      <c r="BO19" s="584">
        <v>108</v>
      </c>
      <c r="BP19" s="584">
        <v>112</v>
      </c>
      <c r="BQ19" s="584">
        <v>114</v>
      </c>
      <c r="BR19" s="584">
        <v>105</v>
      </c>
      <c r="BS19" s="584">
        <v>101</v>
      </c>
      <c r="BT19" s="584">
        <v>96</v>
      </c>
      <c r="BU19" s="584">
        <v>101</v>
      </c>
      <c r="BV19" s="609">
        <f t="shared" si="7"/>
        <v>105.28571428571429</v>
      </c>
      <c r="BW19" s="64">
        <f t="shared" si="12"/>
        <v>26.628571428571433</v>
      </c>
      <c r="BX19" s="603"/>
    </row>
    <row r="20" spans="1:78" s="25" customFormat="1" ht="19.5" customHeight="1">
      <c r="A20" s="57">
        <f t="shared" si="9"/>
        <v>17</v>
      </c>
      <c r="B20" s="65" t="s">
        <v>224</v>
      </c>
      <c r="C20" s="65" t="s">
        <v>225</v>
      </c>
      <c r="D20" s="128" t="s">
        <v>3</v>
      </c>
      <c r="E20" s="154" t="s">
        <v>409</v>
      </c>
      <c r="F20" s="152"/>
      <c r="G20" s="129">
        <v>28</v>
      </c>
      <c r="H20" s="79"/>
      <c r="I20" s="77"/>
      <c r="J20" s="91" t="str">
        <f>IFERROR(VLOOKUP(E20,'4月'!$H$3:$T$53,7,FALSE),"")</f>
        <v/>
      </c>
      <c r="K20" s="61" t="str">
        <f>IFERROR(VLOOKUP(E20,'4月'!$H$3:$T$53,2,FALSE),"")</f>
        <v/>
      </c>
      <c r="L20" s="61" t="str">
        <f>IFERROR(VLOOKUP(E20,'4月'!$H$3:$T$53,8,FALSE)&amp;"","")</f>
        <v/>
      </c>
      <c r="M20" s="61" t="str">
        <f>IFERROR(VLOOKUP(E20,'4月'!$H$3:$R$53,9,FALSE)&amp;"","")</f>
        <v/>
      </c>
      <c r="N20" s="61" t="str">
        <f>IFERROR(VLOOKUP(E20,'4月'!$H$3:$R$53,10,FALSE)&amp;"","")</f>
        <v/>
      </c>
      <c r="O20" s="61" t="str">
        <f>IFERROR(VLOOKUP(E20,'4月'!$H$3:$R$53,11,FALSE)&amp;"","")</f>
        <v/>
      </c>
      <c r="P20" s="61">
        <f>IFERROR(VLOOKUP(E20,'4月'!$H$3:$T$53,13,FALSE),0)</f>
        <v>0</v>
      </c>
      <c r="Q20" s="92">
        <f t="shared" si="0"/>
        <v>0</v>
      </c>
      <c r="R20" s="91" t="str">
        <f>IFERROR(VLOOKUP(E20,'5月'!$G$3:$U$51,6,FALSE)&amp;"","")</f>
        <v/>
      </c>
      <c r="S20" s="153" t="str">
        <f>IFERROR(VLOOKUP(E20,'5月'!$G$3:$U$51,3,FALSE)&amp;"","")</f>
        <v/>
      </c>
      <c r="T20" s="61" t="str">
        <f>IFERROR(VLOOKUP(E20,'5月'!$G$3:$U$51,7,FALSE)&amp;"","")</f>
        <v/>
      </c>
      <c r="U20" s="61" t="str">
        <f>IFERROR(VLOOKUP(E20,'5月'!$G$3:$U$51,9,FALSE)&amp;"","")</f>
        <v/>
      </c>
      <c r="V20" s="61" t="str">
        <f>IFERROR(VLOOKUP(E20,'5月'!$G$3:$U$51,9,FALSE)&amp;"","")</f>
        <v/>
      </c>
      <c r="W20" s="61" t="str">
        <f>IFERROR(VLOOKUP(E20,'5月'!$G$3:$U$51,10,FALSE)&amp;"","")</f>
        <v/>
      </c>
      <c r="X20" s="61">
        <f>IFERROR(VLOOKUP(E20,'5月'!$G$3:$U$51,13,FALSE),0)</f>
        <v>0</v>
      </c>
      <c r="Y20" s="92">
        <f t="shared" si="1"/>
        <v>0</v>
      </c>
      <c r="Z20" s="93" t="str">
        <f>IFERROR(VLOOKUP(E20,'6月'!$G$3:$U$55,6,FALSE)&amp;"","")</f>
        <v/>
      </c>
      <c r="AA20" s="15" t="str">
        <f>IFERROR(VLOOKUP(E20,'6月'!$G$3:$U$55,3,FALSE)&amp;"","")</f>
        <v/>
      </c>
      <c r="AB20" s="15" t="str">
        <f>IFERROR(VLOOKUP(E20,'6月'!$G$3:$U$55,7,FALSE)&amp;"","")</f>
        <v/>
      </c>
      <c r="AC20" s="15" t="str">
        <f>IFERROR(VLOOKUP(E20,'6月'!$G$3:$U$55,9,FALSE)&amp;"","")</f>
        <v/>
      </c>
      <c r="AD20" s="15" t="str">
        <f>IFERROR(VLOOKUP(E20,'6月'!$G$3:$U$55,10,FALSE)&amp;"","")</f>
        <v/>
      </c>
      <c r="AE20" s="15" t="str">
        <f>IFERROR(VLOOKUP(E20,'6月'!$G$3:$U$55,11,FALSE)&amp;"","")</f>
        <v/>
      </c>
      <c r="AF20" s="15">
        <f>IFERROR(VLOOKUP(E20,'6月'!$G$3:$U$55,13,FALSE),0)</f>
        <v>0</v>
      </c>
      <c r="AG20" s="94">
        <f t="shared" si="2"/>
        <v>0</v>
      </c>
      <c r="AH20" s="93" t="str">
        <f>IFERROR(VLOOKUP(E20,'7月'!$G$3:$U$39,6,FALSE)&amp;"","")</f>
        <v/>
      </c>
      <c r="AI20" s="15" t="str">
        <f>IFERROR(VLOOKUP(E20,'7月'!$G$3:$U$39,3,FALSE)&amp;"","")</f>
        <v/>
      </c>
      <c r="AJ20" s="15" t="str">
        <f>IFERROR(VLOOKUP(E20,'7月'!$G$3:$U$39,7,FALSE)&amp;"","")</f>
        <v/>
      </c>
      <c r="AK20" s="15" t="str">
        <f>IFERROR(VLOOKUP(E20,'7月'!$G$3:$U$39,9,FALSE)&amp;"","")</f>
        <v/>
      </c>
      <c r="AL20" s="15" t="str">
        <f>IFERROR(VLOOKUP(E20,'7月'!$G$3:$U$39,10,FALSE)&amp;"","")</f>
        <v/>
      </c>
      <c r="AM20" s="15" t="str">
        <f>IFERROR(VLOOKUP(E20,'7月'!$G$3:$U$39,11,FALSE)&amp;"","")</f>
        <v/>
      </c>
      <c r="AN20" s="15">
        <f>IFERROR(VLOOKUP(E20,'7月'!$G$3:$U$39,13,FALSE),0)</f>
        <v>0</v>
      </c>
      <c r="AO20" s="94">
        <f t="shared" si="3"/>
        <v>0</v>
      </c>
      <c r="AP20" s="93" t="str">
        <f>IFERROR(VLOOKUP(E20,'8月'!$G$3:$U$50,6,FALSE)&amp;"","")</f>
        <v/>
      </c>
      <c r="AQ20" s="15" t="str">
        <f>IFERROR(VLOOKUP(E20,'8月'!$G$3:$U$50,3,FALSE)&amp;"","")</f>
        <v/>
      </c>
      <c r="AR20" s="15" t="str">
        <f>IFERROR(VLOOKUP(E20,'8月'!$G$3:$U$50,7,FALSE)&amp;"","")</f>
        <v/>
      </c>
      <c r="AS20" s="62" t="str">
        <f>IFERROR(VLOOKUP(E20,'8月'!$G$3:$U$50,9,FALSE)&amp;"","")</f>
        <v/>
      </c>
      <c r="AT20" s="62" t="str">
        <f>IFERROR(VLOOKUP(E20,'8月'!$G$3:$U$50,10,FALSE)&amp;"","")</f>
        <v/>
      </c>
      <c r="AU20" s="62" t="str">
        <f>IFERROR(VLOOKUP(E20,'8月'!$G$3:$U$50,11,FALSE)&amp;"","")</f>
        <v/>
      </c>
      <c r="AV20" s="15">
        <f>IFERROR(VLOOKUP(E20,'8月'!$G$3:$U$50,14,FALSE),0)</f>
        <v>0</v>
      </c>
      <c r="AW20" s="94">
        <f t="shared" si="4"/>
        <v>0</v>
      </c>
      <c r="AX20" s="93" t="str">
        <f>IFERROR(VLOOKUP(E20,'9月'!$G$3:$U$51,6,FALSE)&amp;"","")</f>
        <v/>
      </c>
      <c r="AY20" s="15" t="str">
        <f>IFERROR(VLOOKUP(E20,'9月'!$G$3:$U$51,3,FALSE)&amp;"","")</f>
        <v/>
      </c>
      <c r="AZ20" s="15" t="str">
        <f>IFERROR(VLOOKUP(E20,'9月'!$G$3:$U$51,7,FALSE)&amp;"","")</f>
        <v/>
      </c>
      <c r="BA20" s="15" t="str">
        <f>IFERROR(VLOOKUP(E20,'9月'!$G$3:$U$51,9,FALSE)&amp;"","")</f>
        <v/>
      </c>
      <c r="BB20" s="62" t="str">
        <f>IFERROR(VLOOKUP(E20,'9月'!$G$3:$U$51,10,FALSE)&amp;"","")</f>
        <v/>
      </c>
      <c r="BC20" s="62" t="str">
        <f>IFERROR(VLOOKUP(E20,'9月'!$G$3:$U$51,11,FALSE)&amp;"","")</f>
        <v/>
      </c>
      <c r="BD20" s="15">
        <f>IFERROR(VLOOKUP(E20,'9月'!$G$3:$U$51,14,FALSE),0)</f>
        <v>0</v>
      </c>
      <c r="BE20" s="94">
        <f t="shared" si="5"/>
        <v>0</v>
      </c>
      <c r="BF20" s="93" t="str">
        <f>IFERROR(VLOOKUP(E20,'10月'!$G$3:$U$49,6,FALSE)&amp;"","")</f>
        <v/>
      </c>
      <c r="BG20" s="15" t="str">
        <f>IFERROR(VLOOKUP(E20,'10月'!$G$3:$U$49,3,FALSE)&amp;"","")</f>
        <v/>
      </c>
      <c r="BH20" s="15" t="str">
        <f>IFERROR(VLOOKUP(E20,'10月'!$G$3:$U$49,7,FALSE)&amp;"","")</f>
        <v/>
      </c>
      <c r="BI20" s="15" t="str">
        <f>IFERROR(VLOOKUP(E20,'10月'!$G$3:$U$49,9,FALSE)&amp;"","")</f>
        <v/>
      </c>
      <c r="BJ20" s="62" t="str">
        <f>IFERROR(VLOOKUP(E20,'10月'!$G$3:$U$49,10,FALSE)&amp;"","")</f>
        <v/>
      </c>
      <c r="BK20" s="62" t="str">
        <f>IFERROR(VLOOKUP(E20,'10月'!$G$3:$U$49,11,FALSE)&amp;"","")</f>
        <v/>
      </c>
      <c r="BL20" s="15">
        <f>IFERROR(VLOOKUP(E20,'10月'!$G$3:$U$49,14,FALSE),0)</f>
        <v>0</v>
      </c>
      <c r="BM20" s="62">
        <f t="shared" si="6"/>
        <v>0</v>
      </c>
      <c r="BN20" s="74"/>
      <c r="BO20" s="584" t="s">
        <v>1009</v>
      </c>
      <c r="BP20" s="584" t="s">
        <v>1009</v>
      </c>
      <c r="BQ20" s="584" t="s">
        <v>1009</v>
      </c>
      <c r="BR20" s="584" t="s">
        <v>1009</v>
      </c>
      <c r="BS20" s="584" t="s">
        <v>1009</v>
      </c>
      <c r="BT20" s="584" t="s">
        <v>1009</v>
      </c>
      <c r="BU20" s="584" t="s">
        <v>1009</v>
      </c>
      <c r="BV20" s="609" t="str">
        <f t="shared" si="7"/>
        <v>-</v>
      </c>
      <c r="BW20" s="64" t="str">
        <f>IFERROR(MIN(((BV20-72)*0.8),36),"-")</f>
        <v>-</v>
      </c>
      <c r="BX20" s="603"/>
    </row>
    <row r="21" spans="1:78" s="25" customFormat="1" ht="19.5" customHeight="1">
      <c r="A21" s="57">
        <f t="shared" si="9"/>
        <v>18</v>
      </c>
      <c r="B21" s="65" t="s">
        <v>226</v>
      </c>
      <c r="C21" s="65" t="s">
        <v>227</v>
      </c>
      <c r="D21" s="128" t="s">
        <v>368</v>
      </c>
      <c r="E21" s="154" t="s">
        <v>410</v>
      </c>
      <c r="F21" s="152" t="s">
        <v>105</v>
      </c>
      <c r="G21" s="129">
        <v>12</v>
      </c>
      <c r="H21" s="79" t="s">
        <v>169</v>
      </c>
      <c r="I21" s="77"/>
      <c r="J21" s="91">
        <f>IFERROR(VLOOKUP(E21,'4月'!$H$3:$T$53,7,FALSE),"")</f>
        <v>89</v>
      </c>
      <c r="K21" s="61">
        <f>IFERROR(VLOOKUP(E21,'4月'!$H$3:$T$53,2,FALSE),"")</f>
        <v>12</v>
      </c>
      <c r="L21" s="61" t="str">
        <f>IFERROR(VLOOKUP(E21,'4月'!$H$3:$T$53,8,FALSE)&amp;"","")</f>
        <v>77</v>
      </c>
      <c r="M21" s="61" t="str">
        <f>IFERROR(VLOOKUP(E21,'4月'!$H$3:$R$53,9,FALSE)&amp;"","")</f>
        <v/>
      </c>
      <c r="N21" s="61" t="str">
        <f>IFERROR(VLOOKUP(E21,'4月'!$H$3:$R$53,10,FALSE)&amp;"","")</f>
        <v/>
      </c>
      <c r="O21" s="61" t="str">
        <f>IFERROR(VLOOKUP(E21,'4月'!$H$3:$R$53,11,FALSE)&amp;"","")</f>
        <v/>
      </c>
      <c r="P21" s="61">
        <f>IFERROR(VLOOKUP(E21,'4月'!$H$3:$T$53,13,FALSE),0)</f>
        <v>12</v>
      </c>
      <c r="Q21" s="92">
        <f t="shared" si="0"/>
        <v>12</v>
      </c>
      <c r="R21" s="91" t="str">
        <f>IFERROR(VLOOKUP(E21,'5月'!$G$3:$U$51,6,FALSE)&amp;"","")</f>
        <v/>
      </c>
      <c r="S21" s="153" t="str">
        <f>IFERROR(VLOOKUP(E21,'5月'!$G$3:$U$51,3,FALSE)&amp;"","")</f>
        <v/>
      </c>
      <c r="T21" s="61" t="str">
        <f>IFERROR(VLOOKUP(E21,'5月'!$G$3:$U$51,7,FALSE)&amp;"","")</f>
        <v/>
      </c>
      <c r="U21" s="61" t="str">
        <f>IFERROR(VLOOKUP(E21,'5月'!$G$3:$U$51,9,FALSE)&amp;"","")</f>
        <v/>
      </c>
      <c r="V21" s="61" t="str">
        <f>IFERROR(VLOOKUP(E21,'5月'!$G$3:$U$51,9,FALSE)&amp;"","")</f>
        <v/>
      </c>
      <c r="W21" s="61" t="str">
        <f>IFERROR(VLOOKUP(E21,'5月'!$G$3:$U$51,10,FALSE)&amp;"","")</f>
        <v/>
      </c>
      <c r="X21" s="61">
        <f>IFERROR(VLOOKUP(E21,'5月'!$G$3:$U$51,13,FALSE),0)</f>
        <v>0</v>
      </c>
      <c r="Y21" s="92">
        <f t="shared" si="1"/>
        <v>12</v>
      </c>
      <c r="Z21" s="93" t="str">
        <f>IFERROR(VLOOKUP(E21,'6月'!$G$3:$U$55,6,FALSE)&amp;"","")</f>
        <v>88</v>
      </c>
      <c r="AA21" s="15" t="str">
        <f>IFERROR(VLOOKUP(E21,'6月'!$G$3:$U$55,3,FALSE)&amp;"","")</f>
        <v>12</v>
      </c>
      <c r="AB21" s="15" t="str">
        <f>IFERROR(VLOOKUP(E21,'6月'!$G$3:$U$55,7,FALSE)&amp;"","")</f>
        <v>76</v>
      </c>
      <c r="AC21" s="15" t="str">
        <f>IFERROR(VLOOKUP(E21,'6月'!$G$3:$U$55,9,FALSE)&amp;"","")</f>
        <v>#6,#11</v>
      </c>
      <c r="AD21" s="15" t="str">
        <f>IFERROR(VLOOKUP(E21,'6月'!$G$3:$U$55,10,FALSE)&amp;"","")</f>
        <v/>
      </c>
      <c r="AE21" s="15" t="str">
        <f>IFERROR(VLOOKUP(E21,'6月'!$G$3:$U$55,11,FALSE)&amp;"","")</f>
        <v>Blule#17</v>
      </c>
      <c r="AF21" s="15">
        <f>IFERROR(VLOOKUP(E21,'6月'!$G$3:$U$55,13,FALSE),0)</f>
        <v>1</v>
      </c>
      <c r="AG21" s="94">
        <f t="shared" si="2"/>
        <v>13</v>
      </c>
      <c r="AH21" s="93" t="str">
        <f>IFERROR(VLOOKUP(E21,'7月'!$G$3:$U$39,6,FALSE)&amp;"","")</f>
        <v/>
      </c>
      <c r="AI21" s="15" t="str">
        <f>IFERROR(VLOOKUP(E21,'7月'!$G$3:$U$39,3,FALSE)&amp;"","")</f>
        <v/>
      </c>
      <c r="AJ21" s="15" t="str">
        <f>IFERROR(VLOOKUP(E21,'7月'!$G$3:$U$39,7,FALSE)&amp;"","")</f>
        <v/>
      </c>
      <c r="AK21" s="15" t="str">
        <f>IFERROR(VLOOKUP(E21,'7月'!$G$3:$U$39,9,FALSE)&amp;"","")</f>
        <v/>
      </c>
      <c r="AL21" s="15" t="str">
        <f>IFERROR(VLOOKUP(E21,'7月'!$G$3:$U$39,10,FALSE)&amp;"","")</f>
        <v/>
      </c>
      <c r="AM21" s="15" t="str">
        <f>IFERROR(VLOOKUP(E21,'7月'!$G$3:$U$39,11,FALSE)&amp;"","")</f>
        <v/>
      </c>
      <c r="AN21" s="15">
        <f>IFERROR(VLOOKUP(E21,'7月'!$G$3:$U$39,13,FALSE),0)</f>
        <v>0</v>
      </c>
      <c r="AO21" s="94">
        <f t="shared" si="3"/>
        <v>13</v>
      </c>
      <c r="AP21" s="93" t="str">
        <f>IFERROR(VLOOKUP(E21,'8月'!$G$3:$U$50,6,FALSE)&amp;"","")</f>
        <v>83</v>
      </c>
      <c r="AQ21" s="15" t="str">
        <f>IFERROR(VLOOKUP(E21,'8月'!$G$3:$U$50,3,FALSE)&amp;"","")</f>
        <v>12</v>
      </c>
      <c r="AR21" s="15" t="str">
        <f>IFERROR(VLOOKUP(E21,'8月'!$G$3:$U$50,7,FALSE)&amp;"","")</f>
        <v>71</v>
      </c>
      <c r="AS21" s="62" t="str">
        <f>IFERROR(VLOOKUP(E21,'8月'!$G$3:$U$50,9,FALSE)&amp;"","")</f>
        <v>#11</v>
      </c>
      <c r="AT21" s="62" t="str">
        <f>IFERROR(VLOOKUP(E21,'8月'!$G$3:$U$50,10,FALSE)&amp;"","")</f>
        <v/>
      </c>
      <c r="AU21" s="62" t="str">
        <f>IFERROR(VLOOKUP(E21,'8月'!$G$3:$U$50,11,FALSE)&amp;"","")</f>
        <v/>
      </c>
      <c r="AV21" s="15">
        <f>IFERROR(VLOOKUP(E21,'8月'!$G$3:$U$50,14,FALSE),0)</f>
        <v>11</v>
      </c>
      <c r="AW21" s="94">
        <f t="shared" si="4"/>
        <v>24</v>
      </c>
      <c r="AX21" s="93" t="str">
        <f>IFERROR(VLOOKUP(E21,'9月'!$G$3:$U$51,6,FALSE)&amp;"","")</f>
        <v>88</v>
      </c>
      <c r="AY21" s="15" t="str">
        <f>IFERROR(VLOOKUP(E21,'9月'!$G$3:$U$51,3,FALSE)&amp;"","")</f>
        <v>12</v>
      </c>
      <c r="AZ21" s="15" t="str">
        <f>IFERROR(VLOOKUP(E21,'9月'!$G$3:$U$51,7,FALSE)&amp;"","")</f>
        <v>76</v>
      </c>
      <c r="BA21" s="15" t="str">
        <f>IFERROR(VLOOKUP(E21,'9月'!$G$3:$U$51,9,FALSE)&amp;"","")</f>
        <v/>
      </c>
      <c r="BB21" s="62" t="str">
        <f>IFERROR(VLOOKUP(E21,'9月'!$G$3:$U$51,10,FALSE)&amp;"","")</f>
        <v/>
      </c>
      <c r="BC21" s="62" t="str">
        <f>IFERROR(VLOOKUP(E21,'9月'!$G$3:$U$51,11,FALSE)&amp;"","")</f>
        <v>Blue＃17</v>
      </c>
      <c r="BD21" s="15">
        <f>IFERROR(VLOOKUP(E21,'9月'!$G$3:$U$51,14,FALSE),0)</f>
        <v>2</v>
      </c>
      <c r="BE21" s="94">
        <f t="shared" si="5"/>
        <v>26</v>
      </c>
      <c r="BF21" s="93" t="str">
        <f>IFERROR(VLOOKUP(E21,'10月'!$G$3:$U$49,6,FALSE)&amp;"","")</f>
        <v>88</v>
      </c>
      <c r="BG21" s="15" t="str">
        <f>IFERROR(VLOOKUP(E21,'10月'!$G$3:$U$49,3,FALSE)&amp;"","")</f>
        <v>12</v>
      </c>
      <c r="BH21" s="15" t="str">
        <f>IFERROR(VLOOKUP(E21,'10月'!$G$3:$U$49,7,FALSE)&amp;"","")</f>
        <v>76</v>
      </c>
      <c r="BI21" s="15" t="str">
        <f>IFERROR(VLOOKUP(E21,'10月'!$G$3:$U$49,9,FALSE)&amp;"","")</f>
        <v/>
      </c>
      <c r="BJ21" s="62" t="str">
        <f>IFERROR(VLOOKUP(E21,'10月'!$G$3:$U$49,10,FALSE)&amp;"","")</f>
        <v>#12</v>
      </c>
      <c r="BK21" s="62" t="str">
        <f>IFERROR(VLOOKUP(E21,'10月'!$G$3:$U$49,11,FALSE)&amp;"","")</f>
        <v/>
      </c>
      <c r="BL21" s="15">
        <f>IFERROR(VLOOKUP(E21,'10月'!$G$3:$U$49,14,FALSE),0)</f>
        <v>8</v>
      </c>
      <c r="BM21" s="62">
        <f t="shared" si="6"/>
        <v>34</v>
      </c>
      <c r="BN21" s="74"/>
      <c r="BO21" s="584">
        <v>89</v>
      </c>
      <c r="BP21" s="584" t="s">
        <v>1009</v>
      </c>
      <c r="BQ21" s="584">
        <v>88</v>
      </c>
      <c r="BR21" s="584" t="s">
        <v>1009</v>
      </c>
      <c r="BS21" s="584">
        <v>83</v>
      </c>
      <c r="BT21" s="584">
        <v>88</v>
      </c>
      <c r="BU21" s="584">
        <v>88</v>
      </c>
      <c r="BV21" s="609">
        <f t="shared" si="7"/>
        <v>87.2</v>
      </c>
      <c r="BW21" s="64">
        <f t="shared" si="12"/>
        <v>12.160000000000004</v>
      </c>
      <c r="BX21" s="603"/>
    </row>
    <row r="22" spans="1:78" s="25" customFormat="1" ht="19.5" customHeight="1">
      <c r="A22" s="57">
        <f t="shared" si="9"/>
        <v>19</v>
      </c>
      <c r="B22" s="65" t="s">
        <v>229</v>
      </c>
      <c r="C22" s="65" t="s">
        <v>230</v>
      </c>
      <c r="D22" s="128" t="s">
        <v>369</v>
      </c>
      <c r="E22" s="154" t="s">
        <v>411</v>
      </c>
      <c r="F22" s="152"/>
      <c r="G22" s="129" t="s">
        <v>355</v>
      </c>
      <c r="H22" s="15"/>
      <c r="I22" s="77"/>
      <c r="J22" s="91" t="str">
        <f>IFERROR(VLOOKUP(E22,'4月'!$H$3:$T$53,7,FALSE),"")</f>
        <v/>
      </c>
      <c r="K22" s="61" t="str">
        <f>IFERROR(VLOOKUP(E22,'4月'!$H$3:$T$53,2,FALSE),"")</f>
        <v/>
      </c>
      <c r="L22" s="61" t="str">
        <f>IFERROR(VLOOKUP(E22,'4月'!$H$3:$T$53,8,FALSE)&amp;"","")</f>
        <v/>
      </c>
      <c r="M22" s="61" t="str">
        <f>IFERROR(VLOOKUP(E22,'4月'!$H$3:$R$53,9,FALSE)&amp;"","")</f>
        <v/>
      </c>
      <c r="N22" s="61" t="str">
        <f>IFERROR(VLOOKUP(E22,'4月'!$H$3:$R$53,10,FALSE)&amp;"","")</f>
        <v/>
      </c>
      <c r="O22" s="61" t="str">
        <f>IFERROR(VLOOKUP(E22,'4月'!$H$3:$R$53,11,FALSE)&amp;"","")</f>
        <v/>
      </c>
      <c r="P22" s="61">
        <f>IFERROR(VLOOKUP(E22,'4月'!$H$3:$T$53,13,FALSE),0)</f>
        <v>0</v>
      </c>
      <c r="Q22" s="92">
        <f t="shared" si="0"/>
        <v>0</v>
      </c>
      <c r="R22" s="91" t="str">
        <f>IFERROR(VLOOKUP(E22,'5月'!$G$3:$U$51,6,FALSE)&amp;"","")</f>
        <v/>
      </c>
      <c r="S22" s="153" t="str">
        <f>IFERROR(VLOOKUP(E22,'5月'!$G$3:$U$51,3,FALSE)&amp;"","")</f>
        <v/>
      </c>
      <c r="T22" s="61" t="str">
        <f>IFERROR(VLOOKUP(E22,'5月'!$G$3:$U$51,7,FALSE)&amp;"","")</f>
        <v/>
      </c>
      <c r="U22" s="61" t="str">
        <f>IFERROR(VLOOKUP(E22,'5月'!$G$3:$U$51,9,FALSE)&amp;"","")</f>
        <v/>
      </c>
      <c r="V22" s="61" t="str">
        <f>IFERROR(VLOOKUP(E22,'5月'!$G$3:$U$51,9,FALSE)&amp;"","")</f>
        <v/>
      </c>
      <c r="W22" s="61" t="str">
        <f>IFERROR(VLOOKUP(E22,'5月'!$G$3:$U$51,10,FALSE)&amp;"","")</f>
        <v/>
      </c>
      <c r="X22" s="61">
        <f>IFERROR(VLOOKUP(E22,'5月'!$G$3:$U$51,13,FALSE),0)</f>
        <v>0</v>
      </c>
      <c r="Y22" s="92">
        <f t="shared" si="1"/>
        <v>0</v>
      </c>
      <c r="Z22" s="93" t="str">
        <f>IFERROR(VLOOKUP(E22,'6月'!$G$3:$U$55,6,FALSE)&amp;"","")</f>
        <v/>
      </c>
      <c r="AA22" s="15" t="str">
        <f>IFERROR(VLOOKUP(E22,'6月'!$G$3:$U$55,3,FALSE)&amp;"","")</f>
        <v/>
      </c>
      <c r="AB22" s="15" t="str">
        <f>IFERROR(VLOOKUP(E22,'6月'!$G$3:$U$55,7,FALSE)&amp;"","")</f>
        <v/>
      </c>
      <c r="AC22" s="15" t="str">
        <f>IFERROR(VLOOKUP(E22,'6月'!$G$3:$U$55,9,FALSE)&amp;"","")</f>
        <v/>
      </c>
      <c r="AD22" s="15" t="str">
        <f>IFERROR(VLOOKUP(E22,'6月'!$G$3:$U$55,10,FALSE)&amp;"","")</f>
        <v/>
      </c>
      <c r="AE22" s="15" t="str">
        <f>IFERROR(VLOOKUP(E22,'6月'!$G$3:$U$55,11,FALSE)&amp;"","")</f>
        <v/>
      </c>
      <c r="AF22" s="15">
        <f>IFERROR(VLOOKUP(E22,'6月'!$G$3:$U$55,13,FALSE),0)</f>
        <v>0</v>
      </c>
      <c r="AG22" s="94">
        <f t="shared" si="2"/>
        <v>0</v>
      </c>
      <c r="AH22" s="93" t="str">
        <f>IFERROR(VLOOKUP(E22,'7月'!$G$3:$U$39,6,FALSE)&amp;"","")</f>
        <v/>
      </c>
      <c r="AI22" s="15" t="str">
        <f>IFERROR(VLOOKUP(E22,'7月'!$G$3:$U$39,3,FALSE)&amp;"","")</f>
        <v/>
      </c>
      <c r="AJ22" s="15" t="str">
        <f>IFERROR(VLOOKUP(E22,'7月'!$G$3:$U$39,7,FALSE)&amp;"","")</f>
        <v/>
      </c>
      <c r="AK22" s="15" t="str">
        <f>IFERROR(VLOOKUP(E22,'7月'!$G$3:$U$39,9,FALSE)&amp;"","")</f>
        <v/>
      </c>
      <c r="AL22" s="15" t="str">
        <f>IFERROR(VLOOKUP(E22,'7月'!$G$3:$U$39,10,FALSE)&amp;"","")</f>
        <v/>
      </c>
      <c r="AM22" s="15" t="str">
        <f>IFERROR(VLOOKUP(E22,'7月'!$G$3:$U$39,11,FALSE)&amp;"","")</f>
        <v/>
      </c>
      <c r="AN22" s="15">
        <f>IFERROR(VLOOKUP(E22,'7月'!$G$3:$U$39,13,FALSE),0)</f>
        <v>0</v>
      </c>
      <c r="AO22" s="94">
        <f t="shared" si="3"/>
        <v>0</v>
      </c>
      <c r="AP22" s="93" t="str">
        <f>IFERROR(VLOOKUP(E22,'8月'!$G$3:$U$50,6,FALSE)&amp;"","")</f>
        <v/>
      </c>
      <c r="AQ22" s="15"/>
      <c r="AR22" s="15" t="str">
        <f>IFERROR(VLOOKUP(E22,'8月'!$G$3:$U$50,7,FALSE)&amp;"","")</f>
        <v/>
      </c>
      <c r="AS22" s="62" t="str">
        <f>IFERROR(VLOOKUP(E22,'8月'!$G$3:$U$50,9,FALSE)&amp;"","")</f>
        <v/>
      </c>
      <c r="AT22" s="62" t="str">
        <f>IFERROR(VLOOKUP(E22,'8月'!$G$3:$U$50,10,FALSE)&amp;"","")</f>
        <v/>
      </c>
      <c r="AU22" s="62" t="str">
        <f>IFERROR(VLOOKUP(E22,'8月'!$G$3:$U$50,11,FALSE)&amp;"","")</f>
        <v/>
      </c>
      <c r="AV22" s="15">
        <f>IFERROR(VLOOKUP(E22,'8月'!$G$3:$U$50,14,FALSE),0)</f>
        <v>0</v>
      </c>
      <c r="AW22" s="94">
        <f t="shared" si="4"/>
        <v>0</v>
      </c>
      <c r="AX22" s="93" t="str">
        <f>IFERROR(VLOOKUP(E22,'9月'!$G$3:$U$51,6,FALSE)&amp;"","")</f>
        <v/>
      </c>
      <c r="AY22" s="15" t="str">
        <f>IFERROR(VLOOKUP(E22,'9月'!$G$3:$U$51,3,FALSE)&amp;"","")</f>
        <v/>
      </c>
      <c r="AZ22" s="15" t="str">
        <f>IFERROR(VLOOKUP(E22,'9月'!$G$3:$U$51,7,FALSE)&amp;"","")</f>
        <v/>
      </c>
      <c r="BA22" s="15" t="str">
        <f>IFERROR(VLOOKUP(E22,'9月'!$G$3:$U$51,9,FALSE)&amp;"","")</f>
        <v/>
      </c>
      <c r="BB22" s="62" t="str">
        <f>IFERROR(VLOOKUP(E22,'9月'!$G$3:$U$51,10,FALSE)&amp;"","")</f>
        <v/>
      </c>
      <c r="BC22" s="62" t="str">
        <f>IFERROR(VLOOKUP(E22,'9月'!$G$3:$U$51,11,FALSE)&amp;"","")</f>
        <v/>
      </c>
      <c r="BD22" s="15">
        <f>IFERROR(VLOOKUP(E22,'9月'!$G$3:$U$51,14,FALSE),0)</f>
        <v>0</v>
      </c>
      <c r="BE22" s="94">
        <f t="shared" si="5"/>
        <v>0</v>
      </c>
      <c r="BF22" s="93" t="str">
        <f>IFERROR(VLOOKUP(E22,'10月'!$G$3:$U$49,6,FALSE)&amp;"","")</f>
        <v/>
      </c>
      <c r="BG22" s="15" t="str">
        <f>IFERROR(VLOOKUP(E22,'10月'!$G$3:$U$49,3,FALSE)&amp;"","")</f>
        <v/>
      </c>
      <c r="BH22" s="15" t="str">
        <f>IFERROR(VLOOKUP(E22,'10月'!$G$3:$U$49,7,FALSE)&amp;"","")</f>
        <v/>
      </c>
      <c r="BI22" s="15" t="str">
        <f>IFERROR(VLOOKUP(E22,'10月'!$G$3:$U$49,9,FALSE)&amp;"","")</f>
        <v/>
      </c>
      <c r="BJ22" s="62" t="str">
        <f>IFERROR(VLOOKUP(E22,'10月'!$G$3:$U$49,10,FALSE)&amp;"","")</f>
        <v/>
      </c>
      <c r="BK22" s="62" t="str">
        <f>IFERROR(VLOOKUP(E22,'10月'!$G$3:$U$49,11,FALSE)&amp;"","")</f>
        <v/>
      </c>
      <c r="BL22" s="15">
        <f>IFERROR(VLOOKUP(E22,'10月'!$G$3:$U$49,14,FALSE),0)</f>
        <v>0</v>
      </c>
      <c r="BM22" s="62">
        <f t="shared" si="6"/>
        <v>0</v>
      </c>
      <c r="BN22" s="63"/>
      <c r="BO22" s="584" t="s">
        <v>1009</v>
      </c>
      <c r="BP22" s="584" t="s">
        <v>1009</v>
      </c>
      <c r="BQ22" s="584" t="s">
        <v>1009</v>
      </c>
      <c r="BR22" s="584" t="s">
        <v>1009</v>
      </c>
      <c r="BS22" s="584" t="s">
        <v>1009</v>
      </c>
      <c r="BT22" s="584" t="s">
        <v>1009</v>
      </c>
      <c r="BU22" s="584" t="s">
        <v>1009</v>
      </c>
      <c r="BV22" s="609" t="str">
        <f t="shared" si="7"/>
        <v>-</v>
      </c>
      <c r="BW22" s="64" t="str">
        <f t="shared" si="11"/>
        <v>-</v>
      </c>
      <c r="BX22" s="603"/>
    </row>
    <row r="23" spans="1:78" ht="19.5" customHeight="1">
      <c r="A23" s="57">
        <f t="shared" si="9"/>
        <v>20</v>
      </c>
      <c r="B23" s="65" t="s">
        <v>231</v>
      </c>
      <c r="C23" s="65" t="s">
        <v>232</v>
      </c>
      <c r="D23" s="128" t="s">
        <v>370</v>
      </c>
      <c r="E23" s="154" t="s">
        <v>412</v>
      </c>
      <c r="F23" s="152"/>
      <c r="G23" s="129">
        <v>36</v>
      </c>
      <c r="H23" s="79"/>
      <c r="I23" s="60"/>
      <c r="J23" s="91" t="str">
        <f>IFERROR(VLOOKUP(E23,'4月'!$H$3:$T$53,7,FALSE),"")</f>
        <v/>
      </c>
      <c r="K23" s="61" t="str">
        <f>IFERROR(VLOOKUP(E23,'4月'!$H$3:$T$53,2,FALSE),"")</f>
        <v/>
      </c>
      <c r="L23" s="61" t="str">
        <f>IFERROR(VLOOKUP(E23,'4月'!$H$3:$T$53,8,FALSE)&amp;"","")</f>
        <v/>
      </c>
      <c r="M23" s="61" t="str">
        <f>IFERROR(VLOOKUP(E23,'4月'!$H$3:$R$53,9,FALSE)&amp;"","")</f>
        <v/>
      </c>
      <c r="N23" s="61" t="str">
        <f>IFERROR(VLOOKUP(E23,'4月'!$H$3:$R$53,10,FALSE)&amp;"","")</f>
        <v/>
      </c>
      <c r="O23" s="61" t="str">
        <f>IFERROR(VLOOKUP(E23,'4月'!$H$3:$R$53,11,FALSE)&amp;"","")</f>
        <v/>
      </c>
      <c r="P23" s="61">
        <f>IFERROR(VLOOKUP(E23,'4月'!$H$3:$T$53,13,FALSE),0)</f>
        <v>0</v>
      </c>
      <c r="Q23" s="92">
        <f t="shared" si="0"/>
        <v>0</v>
      </c>
      <c r="R23" s="91" t="str">
        <f>IFERROR(VLOOKUP(E23,'5月'!$G$3:$U$51,6,FALSE)&amp;"","")</f>
        <v/>
      </c>
      <c r="S23" s="153" t="str">
        <f>IFERROR(VLOOKUP(E23,'5月'!$G$3:$U$51,3,FALSE)&amp;"","")</f>
        <v/>
      </c>
      <c r="T23" s="61" t="str">
        <f>IFERROR(VLOOKUP(E23,'5月'!$G$3:$U$51,7,FALSE)&amp;"","")</f>
        <v/>
      </c>
      <c r="U23" s="61" t="str">
        <f>IFERROR(VLOOKUP(E23,'5月'!$G$3:$U$51,9,FALSE)&amp;"","")</f>
        <v/>
      </c>
      <c r="V23" s="61" t="str">
        <f>IFERROR(VLOOKUP(E23,'5月'!$G$3:$U$51,9,FALSE)&amp;"","")</f>
        <v/>
      </c>
      <c r="W23" s="61" t="str">
        <f>IFERROR(VLOOKUP(E23,'5月'!$G$3:$U$51,10,FALSE)&amp;"","")</f>
        <v/>
      </c>
      <c r="X23" s="61">
        <f>IFERROR(VLOOKUP(E23,'5月'!$G$3:$U$51,13,FALSE),0)</f>
        <v>0</v>
      </c>
      <c r="Y23" s="92">
        <f t="shared" si="1"/>
        <v>0</v>
      </c>
      <c r="Z23" s="93" t="str">
        <f>IFERROR(VLOOKUP(E23,'6月'!$G$3:$U$55,6,FALSE)&amp;"","")</f>
        <v/>
      </c>
      <c r="AA23" s="15" t="str">
        <f>IFERROR(VLOOKUP(E23,'6月'!$G$3:$U$55,3,FALSE)&amp;"","")</f>
        <v/>
      </c>
      <c r="AB23" s="15" t="str">
        <f>IFERROR(VLOOKUP(E23,'6月'!$G$3:$U$55,7,FALSE)&amp;"","")</f>
        <v/>
      </c>
      <c r="AC23" s="15" t="str">
        <f>IFERROR(VLOOKUP(E23,'6月'!$G$3:$U$55,9,FALSE)&amp;"","")</f>
        <v/>
      </c>
      <c r="AD23" s="15" t="str">
        <f>IFERROR(VLOOKUP(E23,'6月'!$G$3:$U$55,10,FALSE)&amp;"","")</f>
        <v/>
      </c>
      <c r="AE23" s="15" t="str">
        <f>IFERROR(VLOOKUP(E23,'6月'!$G$3:$U$55,11,FALSE)&amp;"","")</f>
        <v/>
      </c>
      <c r="AF23" s="15">
        <f>IFERROR(VLOOKUP(E23,'6月'!$G$3:$U$55,13,FALSE),0)</f>
        <v>0</v>
      </c>
      <c r="AG23" s="94">
        <f t="shared" si="2"/>
        <v>0</v>
      </c>
      <c r="AH23" s="93" t="str">
        <f>IFERROR(VLOOKUP(E23,'7月'!$G$3:$U$39,6,FALSE)&amp;"","")</f>
        <v/>
      </c>
      <c r="AI23" s="15" t="str">
        <f>IFERROR(VLOOKUP(E23,'7月'!$G$3:$U$39,3,FALSE)&amp;"","")</f>
        <v/>
      </c>
      <c r="AJ23" s="15" t="str">
        <f>IFERROR(VLOOKUP(E23,'7月'!$G$3:$U$39,7,FALSE)&amp;"","")</f>
        <v/>
      </c>
      <c r="AK23" s="15" t="str">
        <f>IFERROR(VLOOKUP(E23,'7月'!$G$3:$U$39,9,FALSE)&amp;"","")</f>
        <v/>
      </c>
      <c r="AL23" s="15" t="str">
        <f>IFERROR(VLOOKUP(E23,'7月'!$G$3:$U$39,10,FALSE)&amp;"","")</f>
        <v/>
      </c>
      <c r="AM23" s="15" t="str">
        <f>IFERROR(VLOOKUP(E23,'7月'!$G$3:$U$39,11,FALSE)&amp;"","")</f>
        <v/>
      </c>
      <c r="AN23" s="15">
        <f>IFERROR(VLOOKUP(E23,'7月'!$G$3:$U$39,13,FALSE),0)</f>
        <v>0</v>
      </c>
      <c r="AO23" s="94">
        <f t="shared" si="3"/>
        <v>0</v>
      </c>
      <c r="AP23" s="93" t="str">
        <f>IFERROR(VLOOKUP(E23,'8月'!$G$3:$U$50,6,FALSE)&amp;"","")</f>
        <v/>
      </c>
      <c r="AQ23" s="15" t="str">
        <f>IFERROR(VLOOKUP(E23,'8月'!$G$3:$U$50,3,FALSE)&amp;"","")</f>
        <v/>
      </c>
      <c r="AR23" s="15" t="str">
        <f>IFERROR(VLOOKUP(E23,'8月'!$G$3:$U$50,7,FALSE)&amp;"","")</f>
        <v/>
      </c>
      <c r="AS23" s="62" t="str">
        <f>IFERROR(VLOOKUP(E23,'8月'!$G$3:$U$50,9,FALSE)&amp;"","")</f>
        <v/>
      </c>
      <c r="AT23" s="62" t="str">
        <f>IFERROR(VLOOKUP(E23,'8月'!$G$3:$U$50,10,FALSE)&amp;"","")</f>
        <v/>
      </c>
      <c r="AU23" s="62" t="str">
        <f>IFERROR(VLOOKUP(E23,'8月'!$G$3:$U$50,11,FALSE)&amp;"","")</f>
        <v/>
      </c>
      <c r="AV23" s="15">
        <f>IFERROR(VLOOKUP(E23,'8月'!$G$3:$U$50,14,FALSE),0)</f>
        <v>0</v>
      </c>
      <c r="AW23" s="94">
        <f t="shared" si="4"/>
        <v>0</v>
      </c>
      <c r="AX23" s="93" t="str">
        <f>IFERROR(VLOOKUP(E23,'9月'!$G$3:$U$51,6,FALSE)&amp;"","")</f>
        <v/>
      </c>
      <c r="AY23" s="15" t="str">
        <f>IFERROR(VLOOKUP(E23,'9月'!$G$3:$U$51,3,FALSE)&amp;"","")</f>
        <v/>
      </c>
      <c r="AZ23" s="15" t="str">
        <f>IFERROR(VLOOKUP(E23,'9月'!$G$3:$U$51,7,FALSE)&amp;"","")</f>
        <v/>
      </c>
      <c r="BA23" s="15" t="str">
        <f>IFERROR(VLOOKUP(E23,'9月'!$G$3:$U$51,9,FALSE)&amp;"","")</f>
        <v/>
      </c>
      <c r="BB23" s="62" t="str">
        <f>IFERROR(VLOOKUP(E23,'9月'!$G$3:$U$51,10,FALSE)&amp;"","")</f>
        <v/>
      </c>
      <c r="BC23" s="62" t="str">
        <f>IFERROR(VLOOKUP(E23,'9月'!$G$3:$U$51,11,FALSE)&amp;"","")</f>
        <v/>
      </c>
      <c r="BD23" s="15">
        <f>IFERROR(VLOOKUP(E23,'9月'!$G$3:$U$51,14,FALSE),0)</f>
        <v>0</v>
      </c>
      <c r="BE23" s="94">
        <f t="shared" si="5"/>
        <v>0</v>
      </c>
      <c r="BF23" s="93" t="str">
        <f>IFERROR(VLOOKUP(E23,'10月'!$G$3:$U$49,6,FALSE)&amp;"","")</f>
        <v/>
      </c>
      <c r="BG23" s="15" t="str">
        <f>IFERROR(VLOOKUP(E23,'10月'!$G$3:$U$49,3,FALSE)&amp;"","")</f>
        <v/>
      </c>
      <c r="BH23" s="15" t="str">
        <f>IFERROR(VLOOKUP(E23,'10月'!$G$3:$U$49,7,FALSE)&amp;"","")</f>
        <v/>
      </c>
      <c r="BI23" s="15" t="str">
        <f>IFERROR(VLOOKUP(E23,'10月'!$G$3:$U$49,9,FALSE)&amp;"","")</f>
        <v/>
      </c>
      <c r="BJ23" s="62" t="str">
        <f>IFERROR(VLOOKUP(E23,'10月'!$G$3:$U$49,10,FALSE)&amp;"","")</f>
        <v/>
      </c>
      <c r="BK23" s="62" t="str">
        <f>IFERROR(VLOOKUP(E23,'10月'!$G$3:$U$49,11,FALSE)&amp;"","")</f>
        <v/>
      </c>
      <c r="BL23" s="15">
        <f>IFERROR(VLOOKUP(E23,'10月'!$G$3:$U$49,14,FALSE),0)</f>
        <v>0</v>
      </c>
      <c r="BM23" s="62">
        <f t="shared" si="6"/>
        <v>0</v>
      </c>
      <c r="BN23" s="74"/>
      <c r="BO23" s="584" t="s">
        <v>1009</v>
      </c>
      <c r="BP23" s="584" t="s">
        <v>1009</v>
      </c>
      <c r="BQ23" s="584" t="s">
        <v>1009</v>
      </c>
      <c r="BR23" s="584" t="s">
        <v>1009</v>
      </c>
      <c r="BS23" s="584" t="s">
        <v>1009</v>
      </c>
      <c r="BT23" s="584" t="s">
        <v>1009</v>
      </c>
      <c r="BU23" s="584" t="s">
        <v>1009</v>
      </c>
      <c r="BV23" s="609" t="str">
        <f t="shared" si="7"/>
        <v>-</v>
      </c>
      <c r="BW23" s="64" t="str">
        <f t="shared" si="11"/>
        <v>-</v>
      </c>
      <c r="BX23" s="601"/>
      <c r="BY23"/>
      <c r="BZ23"/>
    </row>
    <row r="24" spans="1:78" s="25" customFormat="1" ht="19.5" customHeight="1">
      <c r="A24" s="57">
        <f t="shared" si="9"/>
        <v>21</v>
      </c>
      <c r="B24" s="65" t="s">
        <v>76</v>
      </c>
      <c r="C24" s="65" t="s">
        <v>77</v>
      </c>
      <c r="D24" s="128" t="s">
        <v>371</v>
      </c>
      <c r="E24" s="154" t="s">
        <v>413</v>
      </c>
      <c r="F24" s="152" t="s">
        <v>101</v>
      </c>
      <c r="G24" s="129">
        <v>13</v>
      </c>
      <c r="H24" s="442" t="s">
        <v>875</v>
      </c>
      <c r="I24" s="77"/>
      <c r="J24" s="91">
        <f>IFERROR(VLOOKUP(E24,'4月'!$H$3:$T$53,7,FALSE),"")</f>
        <v>102</v>
      </c>
      <c r="K24" s="61">
        <f>IFERROR(VLOOKUP(E24,'4月'!$H$3:$T$53,2,FALSE),"")</f>
        <v>21</v>
      </c>
      <c r="L24" s="61" t="str">
        <f>IFERROR(VLOOKUP(E24,'4月'!$H$3:$T$53,8,FALSE)&amp;"","")</f>
        <v>81</v>
      </c>
      <c r="M24" s="61" t="str">
        <f>IFERROR(VLOOKUP(E24,'4月'!$H$3:$R$53,9,FALSE)&amp;"","")</f>
        <v/>
      </c>
      <c r="N24" s="61" t="str">
        <f>IFERROR(VLOOKUP(E24,'4月'!$H$3:$R$53,10,FALSE)&amp;"","")</f>
        <v/>
      </c>
      <c r="O24" s="61" t="str">
        <f>IFERROR(VLOOKUP(E24,'4月'!$H$3:$R$53,11,FALSE)&amp;"","")</f>
        <v/>
      </c>
      <c r="P24" s="61">
        <f>IFERROR(VLOOKUP(E24,'4月'!$H$3:$T$53,13,FALSE),0)</f>
        <v>3</v>
      </c>
      <c r="Q24" s="92">
        <f t="shared" si="0"/>
        <v>3</v>
      </c>
      <c r="R24" s="91" t="str">
        <f>IFERROR(VLOOKUP(E24,'5月'!$G$3:$U$51,6,FALSE)&amp;"","")</f>
        <v>96</v>
      </c>
      <c r="S24" s="153" t="str">
        <f>IFERROR(VLOOKUP(E24,'5月'!$G$3:$U$51,3,FALSE)&amp;"","")</f>
        <v>21</v>
      </c>
      <c r="T24" s="61" t="str">
        <f>IFERROR(VLOOKUP(E24,'5月'!$G$3:$U$51,7,FALSE)&amp;"","")</f>
        <v>75</v>
      </c>
      <c r="U24" s="61" t="str">
        <f>IFERROR(VLOOKUP(E24,'5月'!$G$3:$U$51,9,FALSE)&amp;"","")</f>
        <v/>
      </c>
      <c r="V24" s="61" t="str">
        <f>IFERROR(VLOOKUP(E24,'5月'!$G$3:$U$51,9,FALSE)&amp;"","")</f>
        <v/>
      </c>
      <c r="W24" s="61" t="str">
        <f>IFERROR(VLOOKUP(E24,'5月'!$G$3:$U$51,10,FALSE)&amp;"","")</f>
        <v/>
      </c>
      <c r="X24" s="61">
        <f>IFERROR(VLOOKUP(E24,'5月'!$G$3:$U$51,13,FALSE),0)</f>
        <v>6</v>
      </c>
      <c r="Y24" s="92">
        <f t="shared" si="1"/>
        <v>9</v>
      </c>
      <c r="Z24" s="93" t="str">
        <f>IFERROR(VLOOKUP(E24,'6月'!$G$3:$U$55,6,FALSE)&amp;"","")</f>
        <v>95</v>
      </c>
      <c r="AA24" s="15" t="str">
        <f>IFERROR(VLOOKUP(E24,'6月'!$G$3:$U$55,3,FALSE)&amp;"","")</f>
        <v>21</v>
      </c>
      <c r="AB24" s="15" t="str">
        <f>IFERROR(VLOOKUP(E24,'6月'!$G$3:$U$55,7,FALSE)&amp;"","")</f>
        <v>74</v>
      </c>
      <c r="AC24" s="15" t="str">
        <f>IFERROR(VLOOKUP(E24,'6月'!$G$3:$U$55,9,FALSE)&amp;"","")</f>
        <v/>
      </c>
      <c r="AD24" s="15" t="str">
        <f>IFERROR(VLOOKUP(E24,'6月'!$G$3:$U$55,10,FALSE)&amp;"","")</f>
        <v/>
      </c>
      <c r="AE24" s="15" t="str">
        <f>IFERROR(VLOOKUP(E24,'6月'!$G$3:$U$55,11,FALSE)&amp;"","")</f>
        <v/>
      </c>
      <c r="AF24" s="15">
        <f>IFERROR(VLOOKUP(E24,'6月'!$G$3:$U$55,13,FALSE),0)</f>
        <v>2</v>
      </c>
      <c r="AG24" s="94">
        <f t="shared" si="2"/>
        <v>11</v>
      </c>
      <c r="AH24" s="93" t="str">
        <f>IFERROR(VLOOKUP(E24,'7月'!$G$3:$U$39,6,FALSE)&amp;"","")</f>
        <v>91</v>
      </c>
      <c r="AI24" s="15" t="str">
        <f>IFERROR(VLOOKUP(E24,'7月'!$G$3:$U$39,3,FALSE)&amp;"","")</f>
        <v>21</v>
      </c>
      <c r="AJ24" s="15" t="str">
        <f>IFERROR(VLOOKUP(E24,'7月'!$G$3:$U$39,7,FALSE)&amp;"","")</f>
        <v>70</v>
      </c>
      <c r="AK24" s="15" t="str">
        <f>IFERROR(VLOOKUP(E24,'7月'!$G$3:$U$39,9,FALSE)&amp;"","")</f>
        <v>#2</v>
      </c>
      <c r="AL24" s="15" t="str">
        <f>IFERROR(VLOOKUP(E24,'7月'!$G$3:$U$39,10,FALSE)&amp;"","")</f>
        <v/>
      </c>
      <c r="AM24" s="15" t="str">
        <f>IFERROR(VLOOKUP(E24,'7月'!$G$3:$U$39,11,FALSE)&amp;"","")</f>
        <v/>
      </c>
      <c r="AN24" s="15">
        <f>IFERROR(VLOOKUP(E24,'7月'!$G$3:$U$39,13,FALSE),0)</f>
        <v>11</v>
      </c>
      <c r="AO24" s="94">
        <f t="shared" si="3"/>
        <v>22</v>
      </c>
      <c r="AP24" s="93" t="str">
        <f>IFERROR(VLOOKUP(E24,'8月'!$G$3:$U$50,6,FALSE)&amp;"","")</f>
        <v>84</v>
      </c>
      <c r="AQ24" s="15" t="str">
        <f>IFERROR(VLOOKUP(E24,'8月'!$G$3:$U$50,3,FALSE)&amp;"","")</f>
        <v>21</v>
      </c>
      <c r="AR24" s="458" t="str">
        <f>IFERROR(VLOOKUP(E24,'8月'!$G$3:$U$50,7,FALSE)&amp;"","")</f>
        <v>63</v>
      </c>
      <c r="AS24" s="62" t="str">
        <f>IFERROR(VLOOKUP(E24,'8月'!$G$3:$U$50,9,FALSE)&amp;"","")</f>
        <v/>
      </c>
      <c r="AT24" s="62" t="str">
        <f>IFERROR(VLOOKUP(E24,'8月'!$G$3:$U$50,10,FALSE)&amp;"","")</f>
        <v/>
      </c>
      <c r="AU24" s="62" t="str">
        <f>IFERROR(VLOOKUP(E24,'8月'!$G$3:$U$50,11,FALSE)&amp;"","")</f>
        <v/>
      </c>
      <c r="AV24" s="15">
        <f>IFERROR(VLOOKUP(E24,'8月'!$G$3:$U$50,14,FALSE),0)</f>
        <v>21</v>
      </c>
      <c r="AW24" s="94">
        <f t="shared" si="4"/>
        <v>43</v>
      </c>
      <c r="AX24" s="93" t="str">
        <f>IFERROR(VLOOKUP(E24,'9月'!$G$3:$U$51,6,FALSE)&amp;"","")</f>
        <v>99</v>
      </c>
      <c r="AY24" s="15" t="str">
        <f>IFERROR(VLOOKUP(E24,'9月'!$G$3:$U$51,3,FALSE)&amp;"","")</f>
        <v>13</v>
      </c>
      <c r="AZ24" s="15" t="str">
        <f>IFERROR(VLOOKUP(E24,'9月'!$G$3:$U$51,7,FALSE)&amp;"","")</f>
        <v>86</v>
      </c>
      <c r="BA24" s="15" t="str">
        <f>IFERROR(VLOOKUP(E24,'9月'!$G$3:$U$51,9,FALSE)&amp;"","")</f>
        <v/>
      </c>
      <c r="BB24" s="62" t="str">
        <f>IFERROR(VLOOKUP(E24,'9月'!$G$3:$U$51,10,FALSE)&amp;"","")</f>
        <v/>
      </c>
      <c r="BC24" s="62" t="str">
        <f>IFERROR(VLOOKUP(E24,'9月'!$G$3:$U$51,11,FALSE)&amp;"","")</f>
        <v/>
      </c>
      <c r="BD24" s="15">
        <f>IFERROR(VLOOKUP(E24,'9月'!$G$3:$U$51,14,FALSE),0)</f>
        <v>1</v>
      </c>
      <c r="BE24" s="94">
        <f t="shared" si="5"/>
        <v>44</v>
      </c>
      <c r="BF24" s="93" t="str">
        <f>IFERROR(VLOOKUP(E24,'10月'!$G$3:$U$49,6,FALSE)&amp;"","")</f>
        <v>92</v>
      </c>
      <c r="BG24" s="15" t="str">
        <f>IFERROR(VLOOKUP(E24,'10月'!$G$3:$U$49,3,FALSE)&amp;"","")</f>
        <v>13</v>
      </c>
      <c r="BH24" s="15" t="str">
        <f>IFERROR(VLOOKUP(E24,'10月'!$G$3:$U$49,7,FALSE)&amp;"","")</f>
        <v>79</v>
      </c>
      <c r="BI24" s="15" t="str">
        <f>IFERROR(VLOOKUP(E24,'10月'!$G$3:$U$49,9,FALSE)&amp;"","")</f>
        <v/>
      </c>
      <c r="BJ24" s="62" t="str">
        <f>IFERROR(VLOOKUP(E24,'10月'!$G$3:$U$49,10,FALSE)&amp;"","")</f>
        <v/>
      </c>
      <c r="BK24" s="62" t="str">
        <f>IFERROR(VLOOKUP(E24,'10月'!$G$3:$U$49,11,FALSE)&amp;"","")</f>
        <v>#8</v>
      </c>
      <c r="BL24" s="15">
        <f>IFERROR(VLOOKUP(E24,'10月'!$G$3:$U$49,14,FALSE),0)</f>
        <v>1</v>
      </c>
      <c r="BM24" s="62">
        <f t="shared" si="6"/>
        <v>45</v>
      </c>
      <c r="BN24" s="63"/>
      <c r="BO24" s="584">
        <v>102</v>
      </c>
      <c r="BP24" s="584">
        <v>96</v>
      </c>
      <c r="BQ24" s="584">
        <v>95</v>
      </c>
      <c r="BR24" s="584">
        <v>91</v>
      </c>
      <c r="BS24" s="584">
        <v>84</v>
      </c>
      <c r="BT24" s="584">
        <v>99</v>
      </c>
      <c r="BU24" s="584">
        <v>92</v>
      </c>
      <c r="BV24" s="609">
        <f t="shared" si="7"/>
        <v>94.142857142857139</v>
      </c>
      <c r="BW24" s="64">
        <f>IFERROR(MIN(((BV24-72)*0.8*0.8),36),"-")</f>
        <v>14.171428571428571</v>
      </c>
      <c r="BX24" s="603" t="s">
        <v>1021</v>
      </c>
    </row>
    <row r="25" spans="1:78" s="25" customFormat="1" ht="19.5" customHeight="1">
      <c r="A25" s="57">
        <f t="shared" si="9"/>
        <v>22</v>
      </c>
      <c r="B25" s="65" t="s">
        <v>234</v>
      </c>
      <c r="C25" s="65" t="s">
        <v>235</v>
      </c>
      <c r="D25" s="128" t="s">
        <v>3</v>
      </c>
      <c r="E25" s="154" t="s">
        <v>414</v>
      </c>
      <c r="F25" s="152"/>
      <c r="G25" s="129">
        <v>22</v>
      </c>
      <c r="H25" s="81"/>
      <c r="I25" s="77"/>
      <c r="J25" s="91" t="str">
        <f>IFERROR(VLOOKUP(E25,'4月'!$H$3:$T$53,7,FALSE),"")</f>
        <v/>
      </c>
      <c r="K25" s="61" t="str">
        <f>IFERROR(VLOOKUP(E25,'4月'!$H$3:$T$53,2,FALSE),"")</f>
        <v/>
      </c>
      <c r="L25" s="61" t="str">
        <f>IFERROR(VLOOKUP(E25,'4月'!$H$3:$T$53,8,FALSE)&amp;"","")</f>
        <v/>
      </c>
      <c r="M25" s="61" t="str">
        <f>IFERROR(VLOOKUP(E25,'4月'!$H$3:$R$53,9,FALSE)&amp;"","")</f>
        <v/>
      </c>
      <c r="N25" s="61" t="str">
        <f>IFERROR(VLOOKUP(E25,'4月'!$H$3:$R$53,10,FALSE)&amp;"","")</f>
        <v/>
      </c>
      <c r="O25" s="61" t="str">
        <f>IFERROR(VLOOKUP(E25,'4月'!$H$3:$R$53,11,FALSE)&amp;"","")</f>
        <v/>
      </c>
      <c r="P25" s="61">
        <f>IFERROR(VLOOKUP(E25,'4月'!$H$3:$T$53,13,FALSE),0)</f>
        <v>0</v>
      </c>
      <c r="Q25" s="92">
        <f t="shared" si="0"/>
        <v>0</v>
      </c>
      <c r="R25" s="91" t="str">
        <f>IFERROR(VLOOKUP(E25,'5月'!$G$3:$U$51,6,FALSE)&amp;"","")</f>
        <v/>
      </c>
      <c r="S25" s="153" t="str">
        <f>IFERROR(VLOOKUP(E25,'5月'!$G$3:$U$51,3,FALSE)&amp;"","")</f>
        <v/>
      </c>
      <c r="T25" s="61" t="str">
        <f>IFERROR(VLOOKUP(E25,'5月'!$G$3:$U$51,7,FALSE)&amp;"","")</f>
        <v/>
      </c>
      <c r="U25" s="61" t="str">
        <f>IFERROR(VLOOKUP(E25,'5月'!$G$3:$U$51,9,FALSE)&amp;"","")</f>
        <v/>
      </c>
      <c r="V25" s="61" t="str">
        <f>IFERROR(VLOOKUP(E25,'5月'!$G$3:$U$51,9,FALSE)&amp;"","")</f>
        <v/>
      </c>
      <c r="W25" s="61" t="str">
        <f>IFERROR(VLOOKUP(E25,'5月'!$G$3:$U$51,10,FALSE)&amp;"","")</f>
        <v/>
      </c>
      <c r="X25" s="61">
        <f>IFERROR(VLOOKUP(E25,'5月'!$G$3:$U$51,13,FALSE),0)</f>
        <v>0</v>
      </c>
      <c r="Y25" s="92">
        <f t="shared" si="1"/>
        <v>0</v>
      </c>
      <c r="Z25" s="93" t="str">
        <f>IFERROR(VLOOKUP(E25,'6月'!$G$3:$U$55,6,FALSE)&amp;"","")</f>
        <v/>
      </c>
      <c r="AA25" s="15" t="str">
        <f>IFERROR(VLOOKUP(E25,'6月'!$G$3:$U$55,3,FALSE)&amp;"","")</f>
        <v/>
      </c>
      <c r="AB25" s="15" t="str">
        <f>IFERROR(VLOOKUP(E25,'6月'!$G$3:$U$55,7,FALSE)&amp;"","")</f>
        <v/>
      </c>
      <c r="AC25" s="15" t="str">
        <f>IFERROR(VLOOKUP(E25,'6月'!$G$3:$U$55,9,FALSE)&amp;"","")</f>
        <v/>
      </c>
      <c r="AD25" s="15" t="str">
        <f>IFERROR(VLOOKUP(E25,'6月'!$G$3:$U$55,10,FALSE)&amp;"","")</f>
        <v/>
      </c>
      <c r="AE25" s="15" t="str">
        <f>IFERROR(VLOOKUP(E25,'6月'!$G$3:$U$55,11,FALSE)&amp;"","")</f>
        <v/>
      </c>
      <c r="AF25" s="15">
        <f>IFERROR(VLOOKUP(E25,'6月'!$G$3:$U$55,13,FALSE),0)</f>
        <v>0</v>
      </c>
      <c r="AG25" s="94">
        <f t="shared" si="2"/>
        <v>0</v>
      </c>
      <c r="AH25" s="93" t="str">
        <f>IFERROR(VLOOKUP(E25,'7月'!$G$3:$U$39,6,FALSE)&amp;"","")</f>
        <v/>
      </c>
      <c r="AI25" s="15" t="str">
        <f>IFERROR(VLOOKUP(E25,'7月'!$G$3:$U$39,3,FALSE)&amp;"","")</f>
        <v/>
      </c>
      <c r="AJ25" s="15" t="str">
        <f>IFERROR(VLOOKUP(E25,'7月'!$G$3:$U$39,7,FALSE)&amp;"","")</f>
        <v/>
      </c>
      <c r="AK25" s="15" t="str">
        <f>IFERROR(VLOOKUP(E25,'7月'!$G$3:$U$39,9,FALSE)&amp;"","")</f>
        <v/>
      </c>
      <c r="AL25" s="15" t="str">
        <f>IFERROR(VLOOKUP(E25,'7月'!$G$3:$U$39,10,FALSE)&amp;"","")</f>
        <v/>
      </c>
      <c r="AM25" s="15" t="str">
        <f>IFERROR(VLOOKUP(E25,'7月'!$G$3:$U$39,11,FALSE)&amp;"","")</f>
        <v/>
      </c>
      <c r="AN25" s="15">
        <f>IFERROR(VLOOKUP(E25,'7月'!$G$3:$U$39,13,FALSE),0)</f>
        <v>0</v>
      </c>
      <c r="AO25" s="94">
        <f t="shared" si="3"/>
        <v>0</v>
      </c>
      <c r="AP25" s="93" t="str">
        <f>IFERROR(VLOOKUP(E25,'8月'!$G$3:$U$50,6,FALSE)&amp;"","")</f>
        <v/>
      </c>
      <c r="AQ25" s="15" t="str">
        <f>IFERROR(VLOOKUP(E25,'8月'!$G$3:$U$50,3,FALSE)&amp;"","")</f>
        <v/>
      </c>
      <c r="AR25" s="15" t="str">
        <f>IFERROR(VLOOKUP(E25,'8月'!$G$3:$U$50,7,FALSE)&amp;"","")</f>
        <v/>
      </c>
      <c r="AS25" s="62" t="str">
        <f>IFERROR(VLOOKUP(E25,'8月'!$G$3:$U$50,9,FALSE)&amp;"","")</f>
        <v/>
      </c>
      <c r="AT25" s="62" t="str">
        <f>IFERROR(VLOOKUP(E25,'8月'!$G$3:$U$50,10,FALSE)&amp;"","")</f>
        <v/>
      </c>
      <c r="AU25" s="62" t="str">
        <f>IFERROR(VLOOKUP(E25,'8月'!$G$3:$U$50,11,FALSE)&amp;"","")</f>
        <v/>
      </c>
      <c r="AV25" s="15">
        <f>IFERROR(VLOOKUP(E25,'8月'!$G$3:$U$50,14,FALSE),0)</f>
        <v>0</v>
      </c>
      <c r="AW25" s="94">
        <f t="shared" si="4"/>
        <v>0</v>
      </c>
      <c r="AX25" s="93" t="str">
        <f>IFERROR(VLOOKUP(E25,'9月'!$G$3:$U$51,6,FALSE)&amp;"","")</f>
        <v/>
      </c>
      <c r="AY25" s="15" t="str">
        <f>IFERROR(VLOOKUP(E25,'9月'!$G$3:$U$51,3,FALSE)&amp;"","")</f>
        <v/>
      </c>
      <c r="AZ25" s="15" t="str">
        <f>IFERROR(VLOOKUP(E25,'9月'!$G$3:$U$51,7,FALSE)&amp;"","")</f>
        <v/>
      </c>
      <c r="BA25" s="15" t="str">
        <f>IFERROR(VLOOKUP(E25,'9月'!$G$3:$U$51,9,FALSE)&amp;"","")</f>
        <v/>
      </c>
      <c r="BB25" s="62" t="str">
        <f>IFERROR(VLOOKUP(E25,'9月'!$G$3:$U$51,10,FALSE)&amp;"","")</f>
        <v/>
      </c>
      <c r="BC25" s="62" t="str">
        <f>IFERROR(VLOOKUP(E25,'9月'!$G$3:$U$51,11,FALSE)&amp;"","")</f>
        <v/>
      </c>
      <c r="BD25" s="15">
        <f>IFERROR(VLOOKUP(E25,'9月'!$G$3:$U$51,14,FALSE),0)</f>
        <v>0</v>
      </c>
      <c r="BE25" s="94">
        <f t="shared" si="5"/>
        <v>0</v>
      </c>
      <c r="BF25" s="93" t="str">
        <f>IFERROR(VLOOKUP(E25,'10月'!$G$3:$U$49,6,FALSE)&amp;"","")</f>
        <v/>
      </c>
      <c r="BG25" s="15" t="str">
        <f>IFERROR(VLOOKUP(E25,'10月'!$G$3:$U$49,3,FALSE)&amp;"","")</f>
        <v/>
      </c>
      <c r="BH25" s="15" t="str">
        <f>IFERROR(VLOOKUP(E25,'10月'!$G$3:$U$49,7,FALSE)&amp;"","")</f>
        <v/>
      </c>
      <c r="BI25" s="15" t="str">
        <f>IFERROR(VLOOKUP(E25,'10月'!$G$3:$U$49,9,FALSE)&amp;"","")</f>
        <v/>
      </c>
      <c r="BJ25" s="62" t="str">
        <f>IFERROR(VLOOKUP(E25,'10月'!$G$3:$U$49,10,FALSE)&amp;"","")</f>
        <v/>
      </c>
      <c r="BK25" s="62" t="str">
        <f>IFERROR(VLOOKUP(E25,'10月'!$G$3:$U$49,11,FALSE)&amp;"","")</f>
        <v/>
      </c>
      <c r="BL25" s="15">
        <f>IFERROR(VLOOKUP(E25,'10月'!$G$3:$U$49,14,FALSE),0)</f>
        <v>0</v>
      </c>
      <c r="BM25" s="62">
        <f t="shared" si="6"/>
        <v>0</v>
      </c>
      <c r="BN25" s="74"/>
      <c r="BO25" s="584" t="s">
        <v>1009</v>
      </c>
      <c r="BP25" s="584" t="s">
        <v>1009</v>
      </c>
      <c r="BQ25" s="584" t="s">
        <v>1009</v>
      </c>
      <c r="BR25" s="584" t="s">
        <v>1009</v>
      </c>
      <c r="BS25" s="584" t="s">
        <v>1009</v>
      </c>
      <c r="BT25" s="584" t="s">
        <v>1009</v>
      </c>
      <c r="BU25" s="584" t="s">
        <v>1009</v>
      </c>
      <c r="BV25" s="609" t="str">
        <f t="shared" si="7"/>
        <v>-</v>
      </c>
      <c r="BW25" s="64" t="str">
        <f t="shared" si="11"/>
        <v>-</v>
      </c>
      <c r="BX25" s="603"/>
    </row>
    <row r="26" spans="1:78" s="25" customFormat="1" ht="19.5" customHeight="1">
      <c r="A26" s="57">
        <f t="shared" si="9"/>
        <v>23</v>
      </c>
      <c r="B26" s="128" t="s">
        <v>7</v>
      </c>
      <c r="C26" s="128" t="s">
        <v>36</v>
      </c>
      <c r="D26" s="128" t="s">
        <v>3</v>
      </c>
      <c r="E26" s="154" t="s">
        <v>415</v>
      </c>
      <c r="F26" s="152" t="s">
        <v>105</v>
      </c>
      <c r="G26" s="129">
        <v>10</v>
      </c>
      <c r="H26" s="61" t="s">
        <v>827</v>
      </c>
      <c r="I26" s="77"/>
      <c r="J26" s="91">
        <f>IFERROR(VLOOKUP(E26,'4月'!$H$3:$T$53,7,FALSE),"")</f>
        <v>95</v>
      </c>
      <c r="K26" s="61">
        <f>IFERROR(VLOOKUP(E26,'4月'!$H$3:$T$53,2,FALSE),"")</f>
        <v>15</v>
      </c>
      <c r="L26" s="61" t="str">
        <f>IFERROR(VLOOKUP(E26,'4月'!$H$3:$T$53,8,FALSE)&amp;"","")</f>
        <v>80</v>
      </c>
      <c r="M26" s="61" t="str">
        <f>IFERROR(VLOOKUP(E26,'4月'!$H$3:$R$53,9,FALSE)&amp;"","")</f>
        <v/>
      </c>
      <c r="N26" s="61" t="str">
        <f>IFERROR(VLOOKUP(E26,'4月'!$H$3:$R$53,10,FALSE)&amp;"","")</f>
        <v/>
      </c>
      <c r="O26" s="61" t="str">
        <f>IFERROR(VLOOKUP(E26,'4月'!$H$3:$R$53,11,FALSE)&amp;"","")</f>
        <v/>
      </c>
      <c r="P26" s="61">
        <f>IFERROR(VLOOKUP(E26,'4月'!$H$3:$T$53,13,FALSE),0)</f>
        <v>7</v>
      </c>
      <c r="Q26" s="92">
        <f t="shared" si="0"/>
        <v>7</v>
      </c>
      <c r="R26" s="91" t="str">
        <f>IFERROR(VLOOKUP(E26,'5月'!$G$3:$U$51,6,FALSE)&amp;"","")</f>
        <v>87</v>
      </c>
      <c r="S26" s="153" t="str">
        <f>IFERROR(VLOOKUP(E26,'5月'!$G$3:$U$51,3,FALSE)&amp;"","")</f>
        <v>15</v>
      </c>
      <c r="T26" s="61" t="str">
        <f>IFERROR(VLOOKUP(E26,'5月'!$G$3:$U$51,7,FALSE)&amp;"","")</f>
        <v>72</v>
      </c>
      <c r="U26" s="61" t="str">
        <f>IFERROR(VLOOKUP(E26,'5月'!$G$3:$U$51,9,FALSE)&amp;"","")</f>
        <v/>
      </c>
      <c r="V26" s="61" t="str">
        <f>IFERROR(VLOOKUP(E26,'5月'!$G$3:$U$51,9,FALSE)&amp;"","")</f>
        <v/>
      </c>
      <c r="W26" s="61" t="str">
        <f>IFERROR(VLOOKUP(E26,'5月'!$G$3:$U$51,10,FALSE)&amp;"","")</f>
        <v/>
      </c>
      <c r="X26" s="61">
        <f>IFERROR(VLOOKUP(E26,'5月'!$G$3:$U$51,13,FALSE),0)</f>
        <v>12</v>
      </c>
      <c r="Y26" s="92">
        <f t="shared" si="1"/>
        <v>19</v>
      </c>
      <c r="Z26" s="93" t="str">
        <f>IFERROR(VLOOKUP(E26,'6月'!$G$3:$U$55,6,FALSE)&amp;"","")</f>
        <v>87</v>
      </c>
      <c r="AA26" s="15" t="str">
        <f>IFERROR(VLOOKUP(E26,'6月'!$G$3:$U$55,3,FALSE)&amp;"","")</f>
        <v>15</v>
      </c>
      <c r="AB26" s="15" t="str">
        <f>IFERROR(VLOOKUP(E26,'6月'!$G$3:$U$55,7,FALSE)&amp;"","")</f>
        <v>72</v>
      </c>
      <c r="AC26" s="15" t="str">
        <f>IFERROR(VLOOKUP(E26,'6月'!$G$3:$U$55,9,FALSE)&amp;"","")</f>
        <v/>
      </c>
      <c r="AD26" s="15" t="str">
        <f>IFERROR(VLOOKUP(E26,'6月'!$G$3:$U$55,10,FALSE)&amp;"","")</f>
        <v/>
      </c>
      <c r="AE26" s="15" t="str">
        <f>IFERROR(VLOOKUP(E26,'6月'!$G$3:$U$55,11,FALSE)&amp;"","")</f>
        <v>Blue#8</v>
      </c>
      <c r="AF26" s="15">
        <f>IFERROR(VLOOKUP(E26,'6月'!$G$3:$U$55,13,FALSE),0)</f>
        <v>6</v>
      </c>
      <c r="AG26" s="94">
        <f t="shared" si="2"/>
        <v>25</v>
      </c>
      <c r="AH26" s="93" t="str">
        <f>IFERROR(VLOOKUP(E26,'7月'!$G$3:$U$39,6,FALSE)&amp;"","")</f>
        <v>83</v>
      </c>
      <c r="AI26" s="15" t="str">
        <f>IFERROR(VLOOKUP(E26,'7月'!$G$3:$U$39,3,FALSE)&amp;"","")</f>
        <v>15</v>
      </c>
      <c r="AJ26" s="340" t="str">
        <f>IFERROR(VLOOKUP(E26,'7月'!$G$3:$U$39,7,FALSE)&amp;"","")</f>
        <v>68</v>
      </c>
      <c r="AK26" s="15" t="str">
        <f>IFERROR(VLOOKUP(E26,'7月'!$G$3:$U$39,9,FALSE)&amp;"","")</f>
        <v>#9</v>
      </c>
      <c r="AL26" s="15" t="str">
        <f>IFERROR(VLOOKUP(E26,'7月'!$G$3:$U$39,10,FALSE)&amp;"","")</f>
        <v/>
      </c>
      <c r="AM26" s="15" t="str">
        <f>IFERROR(VLOOKUP(E26,'7月'!$G$3:$U$39,11,FALSE)&amp;"","")</f>
        <v>Blue8</v>
      </c>
      <c r="AN26" s="15">
        <f>IFERROR(VLOOKUP(E26,'7月'!$G$3:$U$39,13,FALSE),0)</f>
        <v>21</v>
      </c>
      <c r="AO26" s="94">
        <f t="shared" si="3"/>
        <v>46</v>
      </c>
      <c r="AP26" s="93" t="str">
        <f>IFERROR(VLOOKUP(E26,'8月'!$G$3:$U$50,6,FALSE)&amp;"","")</f>
        <v>84</v>
      </c>
      <c r="AQ26" s="15" t="str">
        <f>IFERROR(VLOOKUP(E26,'8月'!$G$3:$U$50,3,FALSE)&amp;"","")</f>
        <v>10</v>
      </c>
      <c r="AR26" s="15" t="str">
        <f>IFERROR(VLOOKUP(E26,'8月'!$G$3:$U$50,7,FALSE)&amp;"","")</f>
        <v>74</v>
      </c>
      <c r="AS26" s="62" t="str">
        <f>IFERROR(VLOOKUP(E26,'8月'!$G$3:$U$50,9,FALSE)&amp;"","")</f>
        <v>#3</v>
      </c>
      <c r="AT26" s="62" t="str">
        <f>IFERROR(VLOOKUP(E26,'8月'!$G$3:$U$50,10,FALSE)&amp;"","")</f>
        <v/>
      </c>
      <c r="AU26" s="62" t="str">
        <f>IFERROR(VLOOKUP(E26,'8月'!$G$3:$U$50,11,FALSE)&amp;"","")</f>
        <v/>
      </c>
      <c r="AV26" s="15">
        <f>IFERROR(VLOOKUP(E26,'8月'!$G$3:$U$50,14,FALSE),0)</f>
        <v>6</v>
      </c>
      <c r="AW26" s="94">
        <f t="shared" si="4"/>
        <v>52</v>
      </c>
      <c r="AX26" s="93" t="str">
        <f>IFERROR(VLOOKUP(E26,'9月'!$G$3:$U$51,6,FALSE)&amp;"","")</f>
        <v>90</v>
      </c>
      <c r="AY26" s="15" t="str">
        <f>IFERROR(VLOOKUP(E26,'9月'!$G$3:$U$51,3,FALSE)&amp;"","")</f>
        <v>10</v>
      </c>
      <c r="AZ26" s="15" t="str">
        <f>IFERROR(VLOOKUP(E26,'9月'!$G$3:$U$51,7,FALSE)&amp;"","")</f>
        <v>80</v>
      </c>
      <c r="BA26" s="15" t="str">
        <f>IFERROR(VLOOKUP(E26,'9月'!$G$3:$U$51,9,FALSE)&amp;"","")</f>
        <v>#8</v>
      </c>
      <c r="BB26" s="62" t="str">
        <f>IFERROR(VLOOKUP(E26,'9月'!$G$3:$U$51,10,FALSE)&amp;"","")</f>
        <v>#6</v>
      </c>
      <c r="BC26" s="62" t="str">
        <f>IFERROR(VLOOKUP(E26,'9月'!$G$3:$U$51,11,FALSE)&amp;"","")</f>
        <v/>
      </c>
      <c r="BD26" s="15">
        <f>IFERROR(VLOOKUP(E26,'9月'!$G$3:$U$51,14,FALSE),0)</f>
        <v>1</v>
      </c>
      <c r="BE26" s="94">
        <f t="shared" si="5"/>
        <v>53</v>
      </c>
      <c r="BF26" s="93" t="str">
        <f>IFERROR(VLOOKUP(E26,'10月'!$G$3:$U$49,6,FALSE)&amp;"","")</f>
        <v>88</v>
      </c>
      <c r="BG26" s="15" t="str">
        <f>IFERROR(VLOOKUP(E26,'10月'!$G$3:$U$49,3,FALSE)&amp;"","")</f>
        <v>10</v>
      </c>
      <c r="BH26" s="15" t="str">
        <f>IFERROR(VLOOKUP(E26,'10月'!$G$3:$U$49,7,FALSE)&amp;"","")</f>
        <v>78</v>
      </c>
      <c r="BI26" s="15" t="str">
        <f>IFERROR(VLOOKUP(E26,'10月'!$G$3:$U$49,9,FALSE)&amp;"","")</f>
        <v/>
      </c>
      <c r="BJ26" s="62" t="str">
        <f>IFERROR(VLOOKUP(E26,'10月'!$G$3:$U$49,10,FALSE)&amp;"","")</f>
        <v/>
      </c>
      <c r="BK26" s="62" t="str">
        <f>IFERROR(VLOOKUP(E26,'10月'!$G$3:$U$49,11,FALSE)&amp;"","")</f>
        <v/>
      </c>
      <c r="BL26" s="15">
        <f>IFERROR(VLOOKUP(E26,'10月'!$G$3:$U$49,14,FALSE),0)</f>
        <v>1</v>
      </c>
      <c r="BM26" s="62">
        <f t="shared" si="6"/>
        <v>54</v>
      </c>
      <c r="BN26" s="597" t="s">
        <v>1015</v>
      </c>
      <c r="BO26" s="584">
        <v>95</v>
      </c>
      <c r="BP26" s="584">
        <v>87</v>
      </c>
      <c r="BQ26" s="584">
        <v>87</v>
      </c>
      <c r="BR26" s="584">
        <v>83</v>
      </c>
      <c r="BS26" s="584">
        <v>84</v>
      </c>
      <c r="BT26" s="584">
        <v>90</v>
      </c>
      <c r="BU26" s="584">
        <v>88</v>
      </c>
      <c r="BV26" s="609">
        <f t="shared" si="7"/>
        <v>87.714285714285708</v>
      </c>
      <c r="BW26" s="64">
        <f>IFERROR(MIN(((BV26-72)*0.8*0.8),36),"-")</f>
        <v>10.057142857142855</v>
      </c>
      <c r="BX26" s="603" t="s">
        <v>1021</v>
      </c>
    </row>
    <row r="27" spans="1:78" s="25" customFormat="1" ht="19.5" customHeight="1">
      <c r="A27" s="57">
        <f t="shared" si="9"/>
        <v>24</v>
      </c>
      <c r="B27" s="65" t="s">
        <v>7</v>
      </c>
      <c r="C27" s="65" t="s">
        <v>46</v>
      </c>
      <c r="D27" s="128" t="s">
        <v>3</v>
      </c>
      <c r="E27" s="157" t="s">
        <v>236</v>
      </c>
      <c r="F27" s="152" t="s">
        <v>104</v>
      </c>
      <c r="G27" s="129">
        <v>29</v>
      </c>
      <c r="H27" s="61"/>
      <c r="I27" s="77"/>
      <c r="J27" s="91">
        <f>IFERROR(VLOOKUP(E27,'4月'!$H$3:$T$53,7,FALSE),"")</f>
        <v>118</v>
      </c>
      <c r="K27" s="61">
        <f>IFERROR(VLOOKUP(E27,'4月'!$H$3:$T$53,2,FALSE),"")</f>
        <v>29</v>
      </c>
      <c r="L27" s="61" t="str">
        <f>IFERROR(VLOOKUP(E27,'4月'!$H$3:$T$53,8,FALSE)&amp;"","")</f>
        <v>89</v>
      </c>
      <c r="M27" s="61" t="str">
        <f>IFERROR(VLOOKUP(E27,'4月'!$H$3:$R$53,9,FALSE)&amp;"","")</f>
        <v/>
      </c>
      <c r="N27" s="61" t="str">
        <f>IFERROR(VLOOKUP(E27,'4月'!$H$3:$R$53,10,FALSE)&amp;"","")</f>
        <v/>
      </c>
      <c r="O27" s="61" t="str">
        <f>IFERROR(VLOOKUP(E27,'4月'!$H$3:$R$53,11,FALSE)&amp;"","")</f>
        <v/>
      </c>
      <c r="P27" s="61">
        <f>IFERROR(VLOOKUP(E27,'4月'!$H$3:$T$53,13,FALSE),0)</f>
        <v>1</v>
      </c>
      <c r="Q27" s="92">
        <f t="shared" si="0"/>
        <v>1</v>
      </c>
      <c r="R27" s="91" t="str">
        <f>IFERROR(VLOOKUP(E27,'5月'!$G$3:$U$51,6,FALSE)&amp;"","")</f>
        <v>113</v>
      </c>
      <c r="S27" s="153" t="str">
        <f>IFERROR(VLOOKUP(E27,'5月'!$G$3:$U$51,3,FALSE)&amp;"","")</f>
        <v>29</v>
      </c>
      <c r="T27" s="61" t="str">
        <f>IFERROR(VLOOKUP(E27,'5月'!$G$3:$U$51,7,FALSE)&amp;"","")</f>
        <v>84</v>
      </c>
      <c r="U27" s="61" t="str">
        <f>IFERROR(VLOOKUP(E27,'5月'!$G$3:$U$51,9,FALSE)&amp;"","")</f>
        <v/>
      </c>
      <c r="V27" s="61" t="str">
        <f>IFERROR(VLOOKUP(E27,'5月'!$G$3:$U$51,9,FALSE)&amp;"","")</f>
        <v/>
      </c>
      <c r="W27" s="61" t="str">
        <f>IFERROR(VLOOKUP(E27,'5月'!$G$3:$U$51,10,FALSE)&amp;"","")</f>
        <v/>
      </c>
      <c r="X27" s="61">
        <f>IFERROR(VLOOKUP(E27,'5月'!$G$3:$U$51,13,FALSE),0)</f>
        <v>1</v>
      </c>
      <c r="Y27" s="92">
        <f t="shared" si="1"/>
        <v>2</v>
      </c>
      <c r="Z27" s="93" t="str">
        <f>IFERROR(VLOOKUP(E27,'6月'!$G$3:$U$55,6,FALSE)&amp;"","")</f>
        <v>108</v>
      </c>
      <c r="AA27" s="15" t="str">
        <f>IFERROR(VLOOKUP(E27,'6月'!$G$3:$U$55,3,FALSE)&amp;"","")</f>
        <v>29</v>
      </c>
      <c r="AB27" s="15" t="str">
        <f>IFERROR(VLOOKUP(E27,'6月'!$G$3:$U$55,7,FALSE)&amp;"","")</f>
        <v>79</v>
      </c>
      <c r="AC27" s="15" t="str">
        <f>IFERROR(VLOOKUP(E27,'6月'!$G$3:$U$55,9,FALSE)&amp;"","")</f>
        <v/>
      </c>
      <c r="AD27" s="15" t="str">
        <f>IFERROR(VLOOKUP(E27,'6月'!$G$3:$U$55,10,FALSE)&amp;"","")</f>
        <v/>
      </c>
      <c r="AE27" s="15" t="str">
        <f>IFERROR(VLOOKUP(E27,'6月'!$G$3:$U$55,11,FALSE)&amp;"","")</f>
        <v>Ladies17</v>
      </c>
      <c r="AF27" s="15">
        <f>IFERROR(VLOOKUP(E27,'6月'!$G$3:$U$55,13,FALSE),0)</f>
        <v>1</v>
      </c>
      <c r="AG27" s="94">
        <f t="shared" si="2"/>
        <v>3</v>
      </c>
      <c r="AH27" s="93" t="str">
        <f>IFERROR(VLOOKUP(E27,'7月'!$G$3:$U$39,6,FALSE)&amp;"","")</f>
        <v>100</v>
      </c>
      <c r="AI27" s="15" t="str">
        <f>IFERROR(VLOOKUP(E27,'7月'!$G$3:$U$39,3,FALSE)&amp;"","")</f>
        <v>29</v>
      </c>
      <c r="AJ27" s="15" t="str">
        <f>IFERROR(VLOOKUP(E27,'7月'!$G$3:$U$39,7,FALSE)&amp;"","")</f>
        <v>71</v>
      </c>
      <c r="AK27" s="15" t="str">
        <f>IFERROR(VLOOKUP(E27,'7月'!$G$3:$U$39,9,FALSE)&amp;"","")</f>
        <v/>
      </c>
      <c r="AL27" s="15" t="str">
        <f>IFERROR(VLOOKUP(E27,'7月'!$G$3:$U$39,10,FALSE)&amp;"","")</f>
        <v/>
      </c>
      <c r="AM27" s="15" t="str">
        <f>IFERROR(VLOOKUP(E27,'7月'!$G$3:$U$39,11,FALSE)&amp;"","")</f>
        <v/>
      </c>
      <c r="AN27" s="15">
        <f>IFERROR(VLOOKUP(E27,'7月'!$G$3:$U$39,13,FALSE),0)</f>
        <v>8</v>
      </c>
      <c r="AO27" s="94">
        <f t="shared" si="3"/>
        <v>11</v>
      </c>
      <c r="AP27" s="93" t="str">
        <f>IFERROR(VLOOKUP(E27,'8月'!$G$3:$U$50,6,FALSE)&amp;"","")</f>
        <v>105</v>
      </c>
      <c r="AQ27" s="15" t="str">
        <f>IFERROR(VLOOKUP(E27,'8月'!$G$3:$U$50,3,FALSE)&amp;"","")</f>
        <v>29</v>
      </c>
      <c r="AR27" s="15" t="str">
        <f>IFERROR(VLOOKUP(E27,'8月'!$G$3:$U$50,7,FALSE)&amp;"","")</f>
        <v>76</v>
      </c>
      <c r="AS27" s="62" t="str">
        <f>IFERROR(VLOOKUP(E27,'8月'!$G$3:$U$50,9,FALSE)&amp;"","")</f>
        <v/>
      </c>
      <c r="AT27" s="62" t="str">
        <f>IFERROR(VLOOKUP(E27,'8月'!$G$3:$U$50,10,FALSE)&amp;"","")</f>
        <v/>
      </c>
      <c r="AU27" s="62" t="str">
        <f>IFERROR(VLOOKUP(E27,'8月'!$G$3:$U$50,11,FALSE)&amp;"","")</f>
        <v/>
      </c>
      <c r="AV27" s="15">
        <f>IFERROR(VLOOKUP(E27,'8月'!$G$3:$U$50,14,FALSE),0)</f>
        <v>1</v>
      </c>
      <c r="AW27" s="94">
        <f t="shared" si="4"/>
        <v>12</v>
      </c>
      <c r="AX27" s="93" t="str">
        <f>IFERROR(VLOOKUP(E27,'9月'!$G$3:$U$51,6,FALSE)&amp;"","")</f>
        <v>101</v>
      </c>
      <c r="AY27" s="15" t="str">
        <f>IFERROR(VLOOKUP(E27,'9月'!$G$3:$U$51,3,FALSE)&amp;"","")</f>
        <v>29</v>
      </c>
      <c r="AZ27" s="15" t="str">
        <f>IFERROR(VLOOKUP(E27,'9月'!$G$3:$U$51,7,FALSE)&amp;"","")</f>
        <v>72</v>
      </c>
      <c r="BA27" s="15" t="str">
        <f>IFERROR(VLOOKUP(E27,'9月'!$G$3:$U$51,9,FALSE)&amp;"","")</f>
        <v/>
      </c>
      <c r="BB27" s="62" t="str">
        <f>IFERROR(VLOOKUP(E27,'9月'!$G$3:$U$51,10,FALSE)&amp;"","")</f>
        <v/>
      </c>
      <c r="BC27" s="62" t="str">
        <f>IFERROR(VLOOKUP(E27,'9月'!$G$3:$U$51,11,FALSE)&amp;"","")</f>
        <v/>
      </c>
      <c r="BD27" s="15">
        <f>IFERROR(VLOOKUP(E27,'9月'!$G$3:$U$51,14,FALSE),0)</f>
        <v>9</v>
      </c>
      <c r="BE27" s="94">
        <f t="shared" si="5"/>
        <v>21</v>
      </c>
      <c r="BF27" s="93" t="str">
        <f>IFERROR(VLOOKUP(E27,'10月'!$G$3:$U$49,6,FALSE)&amp;"","")</f>
        <v>112</v>
      </c>
      <c r="BG27" s="15" t="str">
        <f>IFERROR(VLOOKUP(E27,'10月'!$G$3:$U$49,3,FALSE)&amp;"","")</f>
        <v>29</v>
      </c>
      <c r="BH27" s="15" t="str">
        <f>IFERROR(VLOOKUP(E27,'10月'!$G$3:$U$49,7,FALSE)&amp;"","")</f>
        <v>83</v>
      </c>
      <c r="BI27" s="15" t="str">
        <f>IFERROR(VLOOKUP(E27,'10月'!$G$3:$U$49,9,FALSE)&amp;"","")</f>
        <v/>
      </c>
      <c r="BJ27" s="62" t="str">
        <f>IFERROR(VLOOKUP(E27,'10月'!$G$3:$U$49,10,FALSE)&amp;"","")</f>
        <v/>
      </c>
      <c r="BK27" s="62" t="str">
        <f>IFERROR(VLOOKUP(E27,'10月'!$G$3:$U$49,11,FALSE)&amp;"","")</f>
        <v/>
      </c>
      <c r="BL27" s="15">
        <f>IFERROR(VLOOKUP(E27,'10月'!$G$3:$U$49,14,FALSE),0)</f>
        <v>1</v>
      </c>
      <c r="BM27" s="62">
        <f t="shared" si="6"/>
        <v>22</v>
      </c>
      <c r="BN27" s="74"/>
      <c r="BO27" s="584">
        <v>118</v>
      </c>
      <c r="BP27" s="584">
        <v>113</v>
      </c>
      <c r="BQ27" s="584">
        <v>108</v>
      </c>
      <c r="BR27" s="584">
        <v>100</v>
      </c>
      <c r="BS27" s="584">
        <v>105</v>
      </c>
      <c r="BT27" s="584">
        <v>101</v>
      </c>
      <c r="BU27" s="584">
        <v>112</v>
      </c>
      <c r="BV27" s="609">
        <f t="shared" si="7"/>
        <v>108.14285714285714</v>
      </c>
      <c r="BW27" s="64">
        <f t="shared" si="11"/>
        <v>28.914285714285711</v>
      </c>
      <c r="BX27" s="603"/>
    </row>
    <row r="28" spans="1:78" s="25" customFormat="1" ht="19.5" customHeight="1">
      <c r="A28" s="57">
        <f t="shared" si="9"/>
        <v>25</v>
      </c>
      <c r="B28" s="65" t="s">
        <v>237</v>
      </c>
      <c r="C28" s="65" t="s">
        <v>238</v>
      </c>
      <c r="D28" s="128" t="s">
        <v>3</v>
      </c>
      <c r="E28" s="154" t="s">
        <v>416</v>
      </c>
      <c r="F28" s="152" t="s">
        <v>101</v>
      </c>
      <c r="G28" s="129">
        <v>23</v>
      </c>
      <c r="H28" s="61" t="s">
        <v>496</v>
      </c>
      <c r="I28" s="77"/>
      <c r="J28" s="91">
        <f>IFERROR(VLOOKUP(E28,'4月'!$H$3:$T$53,7,FALSE),"")</f>
        <v>114</v>
      </c>
      <c r="K28" s="61">
        <f>IFERROR(VLOOKUP(E28,'4月'!$H$3:$T$53,2,FALSE),"")</f>
        <v>22</v>
      </c>
      <c r="L28" s="61" t="str">
        <f>IFERROR(VLOOKUP(E28,'4月'!$H$3:$T$53,8,FALSE)&amp;"","")</f>
        <v>92</v>
      </c>
      <c r="M28" s="61" t="str">
        <f>IFERROR(VLOOKUP(E28,'4月'!$H$3:$R$53,9,FALSE)&amp;"","")</f>
        <v/>
      </c>
      <c r="N28" s="61" t="str">
        <f>IFERROR(VLOOKUP(E28,'4月'!$H$3:$R$53,10,FALSE)&amp;"","")</f>
        <v>#12</v>
      </c>
      <c r="O28" s="61" t="str">
        <f>IFERROR(VLOOKUP(E28,'4月'!$H$3:$R$53,11,FALSE)&amp;"","")</f>
        <v>#17</v>
      </c>
      <c r="P28" s="61">
        <f>IFERROR(VLOOKUP(E28,'4月'!$H$3:$T$53,13,FALSE),0)</f>
        <v>1</v>
      </c>
      <c r="Q28" s="92">
        <f t="shared" si="0"/>
        <v>1</v>
      </c>
      <c r="R28" s="91" t="str">
        <f>IFERROR(VLOOKUP(E28,'5月'!$G$3:$U$51,6,FALSE)&amp;"","")</f>
        <v>100</v>
      </c>
      <c r="S28" s="153" t="str">
        <f>IFERROR(VLOOKUP(E28,'5月'!$G$3:$U$51,3,FALSE)&amp;"","")</f>
        <v>23</v>
      </c>
      <c r="T28" s="61" t="str">
        <f>IFERROR(VLOOKUP(E28,'5月'!$G$3:$U$51,7,FALSE)&amp;"","")</f>
        <v>77</v>
      </c>
      <c r="U28" s="61" t="str">
        <f>IFERROR(VLOOKUP(E28,'5月'!$G$3:$U$51,9,FALSE)&amp;"","")</f>
        <v>#13</v>
      </c>
      <c r="V28" s="61" t="str">
        <f>IFERROR(VLOOKUP(E28,'5月'!$G$3:$U$51,9,FALSE)&amp;"","")</f>
        <v>#13</v>
      </c>
      <c r="W28" s="61" t="str">
        <f>IFERROR(VLOOKUP(E28,'5月'!$G$3:$U$51,10,FALSE)&amp;"","")</f>
        <v/>
      </c>
      <c r="X28" s="61">
        <f>IFERROR(VLOOKUP(E28,'5月'!$G$3:$U$51,13,FALSE),0)</f>
        <v>1</v>
      </c>
      <c r="Y28" s="92">
        <f t="shared" si="1"/>
        <v>2</v>
      </c>
      <c r="Z28" s="93" t="str">
        <f>IFERROR(VLOOKUP(E28,'6月'!$G$3:$U$55,6,FALSE)&amp;"","")</f>
        <v>108</v>
      </c>
      <c r="AA28" s="15" t="str">
        <f>IFERROR(VLOOKUP(E28,'6月'!$G$3:$U$55,3,FALSE)&amp;"","")</f>
        <v>23</v>
      </c>
      <c r="AB28" s="15" t="str">
        <f>IFERROR(VLOOKUP(E28,'6月'!$G$3:$U$55,7,FALSE)&amp;"","")</f>
        <v>85</v>
      </c>
      <c r="AC28" s="15" t="str">
        <f>IFERROR(VLOOKUP(E28,'6月'!$G$3:$U$55,9,FALSE)&amp;"","")</f>
        <v/>
      </c>
      <c r="AD28" s="15" t="str">
        <f>IFERROR(VLOOKUP(E28,'6月'!$G$3:$U$55,10,FALSE)&amp;"","")</f>
        <v/>
      </c>
      <c r="AE28" s="15" t="str">
        <f>IFERROR(VLOOKUP(E28,'6月'!$G$3:$U$55,11,FALSE)&amp;"","")</f>
        <v/>
      </c>
      <c r="AF28" s="15">
        <f>IFERROR(VLOOKUP(E28,'6月'!$G$3:$U$55,13,FALSE),0)</f>
        <v>1</v>
      </c>
      <c r="AG28" s="94">
        <f t="shared" si="2"/>
        <v>3</v>
      </c>
      <c r="AH28" s="93" t="str">
        <f>IFERROR(VLOOKUP(E28,'7月'!$G$3:$U$39,6,FALSE)&amp;"","")</f>
        <v>107</v>
      </c>
      <c r="AI28" s="15" t="str">
        <f>IFERROR(VLOOKUP(E28,'7月'!$G$3:$U$39,3,FALSE)&amp;"","")</f>
        <v>23</v>
      </c>
      <c r="AJ28" s="15" t="str">
        <f>IFERROR(VLOOKUP(E28,'7月'!$G$3:$U$39,7,FALSE)&amp;"","")</f>
        <v>84</v>
      </c>
      <c r="AK28" s="15" t="str">
        <f>IFERROR(VLOOKUP(E28,'7月'!$G$3:$U$39,9,FALSE)&amp;"","")</f>
        <v/>
      </c>
      <c r="AL28" s="15" t="str">
        <f>IFERROR(VLOOKUP(E28,'7月'!$G$3:$U$39,10,FALSE)&amp;"","")</f>
        <v/>
      </c>
      <c r="AM28" s="15" t="str">
        <f>IFERROR(VLOOKUP(E28,'7月'!$G$3:$U$39,11,FALSE)&amp;"","")</f>
        <v/>
      </c>
      <c r="AN28" s="15">
        <f>IFERROR(VLOOKUP(E28,'7月'!$G$3:$U$39,13,FALSE),0)</f>
        <v>1</v>
      </c>
      <c r="AO28" s="94">
        <f t="shared" si="3"/>
        <v>4</v>
      </c>
      <c r="AP28" s="93" t="str">
        <f>IFERROR(VLOOKUP(E28,'8月'!$G$3:$U$50,6,FALSE)&amp;"","")</f>
        <v>94</v>
      </c>
      <c r="AQ28" s="15" t="str">
        <f>IFERROR(VLOOKUP(E28,'8月'!$G$3:$U$50,3,FALSE)&amp;"","")</f>
        <v>23</v>
      </c>
      <c r="AR28" s="15" t="str">
        <f>IFERROR(VLOOKUP(E28,'8月'!$G$3:$U$50,7,FALSE)&amp;"","")</f>
        <v>71</v>
      </c>
      <c r="AS28" s="62" t="str">
        <f>IFERROR(VLOOKUP(E28,'8月'!$G$3:$U$50,9,FALSE)&amp;"","")</f>
        <v/>
      </c>
      <c r="AT28" s="62" t="str">
        <f>IFERROR(VLOOKUP(E28,'8月'!$G$3:$U$50,10,FALSE)&amp;"","")</f>
        <v/>
      </c>
      <c r="AU28" s="62" t="str">
        <f>IFERROR(VLOOKUP(E28,'8月'!$G$3:$U$50,11,FALSE)&amp;"","")</f>
        <v/>
      </c>
      <c r="AV28" s="15">
        <f>IFERROR(VLOOKUP(E28,'8月'!$G$3:$U$50,14,FALSE),0)</f>
        <v>9</v>
      </c>
      <c r="AW28" s="94">
        <f t="shared" si="4"/>
        <v>13</v>
      </c>
      <c r="AX28" s="93" t="str">
        <f>IFERROR(VLOOKUP(E28,'9月'!$G$3:$U$51,6,FALSE)&amp;"","")</f>
        <v>102</v>
      </c>
      <c r="AY28" s="15" t="str">
        <f>IFERROR(VLOOKUP(E28,'9月'!$G$3:$U$51,3,FALSE)&amp;"","")</f>
        <v>23</v>
      </c>
      <c r="AZ28" s="15" t="str">
        <f>IFERROR(VLOOKUP(E28,'9月'!$G$3:$U$51,7,FALSE)&amp;"","")</f>
        <v>79</v>
      </c>
      <c r="BA28" s="15" t="str">
        <f>IFERROR(VLOOKUP(E28,'9月'!$G$3:$U$51,9,FALSE)&amp;"","")</f>
        <v/>
      </c>
      <c r="BB28" s="62" t="str">
        <f>IFERROR(VLOOKUP(E28,'9月'!$G$3:$U$51,10,FALSE)&amp;"","")</f>
        <v/>
      </c>
      <c r="BC28" s="62" t="str">
        <f>IFERROR(VLOOKUP(E28,'9月'!$G$3:$U$51,11,FALSE)&amp;"","")</f>
        <v/>
      </c>
      <c r="BD28" s="15">
        <f>IFERROR(VLOOKUP(E28,'9月'!$G$3:$U$51,14,FALSE),0)</f>
        <v>1</v>
      </c>
      <c r="BE28" s="94">
        <f t="shared" si="5"/>
        <v>14</v>
      </c>
      <c r="BF28" s="93" t="str">
        <f>IFERROR(VLOOKUP(E28,'10月'!$G$3:$U$49,6,FALSE)&amp;"","")</f>
        <v/>
      </c>
      <c r="BG28" s="15" t="str">
        <f>IFERROR(VLOOKUP(E28,'10月'!$G$3:$U$49,3,FALSE)&amp;"","")</f>
        <v/>
      </c>
      <c r="BH28" s="15" t="str">
        <f>IFERROR(VLOOKUP(E28,'10月'!$G$3:$U$49,7,FALSE)&amp;"","")</f>
        <v/>
      </c>
      <c r="BI28" s="15" t="str">
        <f>IFERROR(VLOOKUP(E28,'10月'!$G$3:$U$49,9,FALSE)&amp;"","")</f>
        <v/>
      </c>
      <c r="BJ28" s="62" t="str">
        <f>IFERROR(VLOOKUP(E28,'10月'!$G$3:$U$49,10,FALSE)&amp;"","")</f>
        <v/>
      </c>
      <c r="BK28" s="62" t="str">
        <f>IFERROR(VLOOKUP(E28,'10月'!$G$3:$U$49,11,FALSE)&amp;"","")</f>
        <v/>
      </c>
      <c r="BL28" s="15">
        <f>IFERROR(VLOOKUP(E28,'10月'!$G$3:$U$49,14,FALSE),0)</f>
        <v>0</v>
      </c>
      <c r="BM28" s="62">
        <f t="shared" si="6"/>
        <v>14</v>
      </c>
      <c r="BN28" s="74"/>
      <c r="BO28" s="584">
        <v>114</v>
      </c>
      <c r="BP28" s="584">
        <v>100</v>
      </c>
      <c r="BQ28" s="584">
        <v>108</v>
      </c>
      <c r="BR28" s="584">
        <v>107</v>
      </c>
      <c r="BS28" s="584">
        <v>94</v>
      </c>
      <c r="BT28" s="584">
        <v>102</v>
      </c>
      <c r="BU28" s="584" t="s">
        <v>1009</v>
      </c>
      <c r="BV28" s="609">
        <f t="shared" si="7"/>
        <v>104.16666666666667</v>
      </c>
      <c r="BW28" s="64">
        <f t="shared" si="11"/>
        <v>25.733333333333338</v>
      </c>
      <c r="BX28" s="603"/>
    </row>
    <row r="29" spans="1:78" s="25" customFormat="1" ht="19.5" customHeight="1">
      <c r="A29" s="57">
        <f t="shared" si="9"/>
        <v>26</v>
      </c>
      <c r="B29" s="65" t="s">
        <v>239</v>
      </c>
      <c r="C29" s="65" t="s">
        <v>57</v>
      </c>
      <c r="D29" s="128" t="s">
        <v>372</v>
      </c>
      <c r="E29" s="154" t="s">
        <v>417</v>
      </c>
      <c r="F29" s="152" t="s">
        <v>101</v>
      </c>
      <c r="G29" s="129">
        <v>21</v>
      </c>
      <c r="H29" s="59"/>
      <c r="I29" s="77"/>
      <c r="J29" s="91">
        <f>IFERROR(VLOOKUP(E29,'4月'!$H$3:$T$53,7,FALSE),"")</f>
        <v>103</v>
      </c>
      <c r="K29" s="61">
        <f>IFERROR(VLOOKUP(E29,'4月'!$H$3:$T$53,2,FALSE),"")</f>
        <v>21</v>
      </c>
      <c r="L29" s="61" t="str">
        <f>IFERROR(VLOOKUP(E29,'4月'!$H$3:$T$53,8,FALSE)&amp;"","")</f>
        <v>82</v>
      </c>
      <c r="M29" s="61" t="str">
        <f>IFERROR(VLOOKUP(E29,'4月'!$H$3:$R$53,9,FALSE)&amp;"","")</f>
        <v/>
      </c>
      <c r="N29" s="61" t="str">
        <f>IFERROR(VLOOKUP(E29,'4月'!$H$3:$R$53,10,FALSE)&amp;"","")</f>
        <v/>
      </c>
      <c r="O29" s="61" t="str">
        <f>IFERROR(VLOOKUP(E29,'4月'!$H$3:$R$53,11,FALSE)&amp;"","")</f>
        <v/>
      </c>
      <c r="P29" s="61">
        <f>IFERROR(VLOOKUP(E29,'4月'!$H$3:$T$53,13,FALSE),0)</f>
        <v>1</v>
      </c>
      <c r="Q29" s="92">
        <f t="shared" si="0"/>
        <v>1</v>
      </c>
      <c r="R29" s="91" t="str">
        <f>IFERROR(VLOOKUP(E29,'5月'!$G$3:$U$51,6,FALSE)&amp;"","")</f>
        <v>94</v>
      </c>
      <c r="S29" s="153" t="str">
        <f>IFERROR(VLOOKUP(E29,'5月'!$G$3:$U$51,3,FALSE)&amp;"","")</f>
        <v>21</v>
      </c>
      <c r="T29" s="61" t="str">
        <f>IFERROR(VLOOKUP(E29,'5月'!$G$3:$U$51,7,FALSE)&amp;"","")</f>
        <v>73</v>
      </c>
      <c r="U29" s="61" t="str">
        <f>IFERROR(VLOOKUP(E29,'5月'!$G$3:$U$51,9,FALSE)&amp;"","")</f>
        <v/>
      </c>
      <c r="V29" s="61" t="str">
        <f>IFERROR(VLOOKUP(E29,'5月'!$G$3:$U$51,9,FALSE)&amp;"","")</f>
        <v/>
      </c>
      <c r="W29" s="61" t="str">
        <f>IFERROR(VLOOKUP(E29,'5月'!$G$3:$U$51,10,FALSE)&amp;"","")</f>
        <v/>
      </c>
      <c r="X29" s="61">
        <f>IFERROR(VLOOKUP(E29,'5月'!$G$3:$U$51,13,FALSE),0)</f>
        <v>10</v>
      </c>
      <c r="Y29" s="92">
        <f t="shared" si="1"/>
        <v>11</v>
      </c>
      <c r="Z29" s="93" t="str">
        <f>IFERROR(VLOOKUP(E29,'6月'!$G$3:$U$55,6,FALSE)&amp;"","")</f>
        <v>106</v>
      </c>
      <c r="AA29" s="15" t="str">
        <f>IFERROR(VLOOKUP(E29,'6月'!$G$3:$U$55,3,FALSE)&amp;"","")</f>
        <v>21</v>
      </c>
      <c r="AB29" s="15" t="str">
        <f>IFERROR(VLOOKUP(E29,'6月'!$G$3:$U$55,7,FALSE)&amp;"","")</f>
        <v>85</v>
      </c>
      <c r="AC29" s="15" t="str">
        <f>IFERROR(VLOOKUP(E29,'6月'!$G$3:$U$55,9,FALSE)&amp;"","")</f>
        <v/>
      </c>
      <c r="AD29" s="15" t="str">
        <f>IFERROR(VLOOKUP(E29,'6月'!$G$3:$U$55,10,FALSE)&amp;"","")</f>
        <v/>
      </c>
      <c r="AE29" s="15" t="str">
        <f>IFERROR(VLOOKUP(E29,'6月'!$G$3:$U$55,11,FALSE)&amp;"","")</f>
        <v/>
      </c>
      <c r="AF29" s="15">
        <f>IFERROR(VLOOKUP(E29,'6月'!$G$3:$U$55,13,FALSE),0)</f>
        <v>1</v>
      </c>
      <c r="AG29" s="94">
        <f t="shared" si="2"/>
        <v>12</v>
      </c>
      <c r="AH29" s="93" t="str">
        <f>IFERROR(VLOOKUP(E29,'7月'!$G$3:$U$39,6,FALSE)&amp;"","")</f>
        <v/>
      </c>
      <c r="AI29" s="15" t="str">
        <f>IFERROR(VLOOKUP(E29,'7月'!$G$3:$U$39,3,FALSE)&amp;"","")</f>
        <v/>
      </c>
      <c r="AJ29" s="15" t="str">
        <f>IFERROR(VLOOKUP(E29,'7月'!$G$3:$U$39,7,FALSE)&amp;"","")</f>
        <v/>
      </c>
      <c r="AK29" s="15" t="str">
        <f>IFERROR(VLOOKUP(E29,'7月'!$G$3:$U$39,9,FALSE)&amp;"","")</f>
        <v/>
      </c>
      <c r="AL29" s="15" t="str">
        <f>IFERROR(VLOOKUP(E29,'7月'!$G$3:$U$39,10,FALSE)&amp;"","")</f>
        <v/>
      </c>
      <c r="AM29" s="15" t="str">
        <f>IFERROR(VLOOKUP(E29,'7月'!$G$3:$U$39,11,FALSE)&amp;"","")</f>
        <v/>
      </c>
      <c r="AN29" s="15">
        <f>IFERROR(VLOOKUP(E29,'7月'!$G$3:$U$39,13,FALSE),0)</f>
        <v>0</v>
      </c>
      <c r="AO29" s="94">
        <f t="shared" si="3"/>
        <v>12</v>
      </c>
      <c r="AP29" s="93" t="str">
        <f>IFERROR(VLOOKUP(E29,'8月'!$G$3:$U$50,6,FALSE)&amp;"","")</f>
        <v>106</v>
      </c>
      <c r="AQ29" s="15" t="str">
        <f>IFERROR(VLOOKUP(E29,'8月'!$G$3:$U$50,3,FALSE)&amp;"","")</f>
        <v>21</v>
      </c>
      <c r="AR29" s="15" t="str">
        <f>IFERROR(VLOOKUP(E29,'8月'!$G$3:$U$50,7,FALSE)&amp;"","")</f>
        <v>85</v>
      </c>
      <c r="AS29" s="62" t="str">
        <f>IFERROR(VLOOKUP(E29,'8月'!$G$3:$U$50,9,FALSE)&amp;"","")</f>
        <v/>
      </c>
      <c r="AT29" s="62" t="str">
        <f>IFERROR(VLOOKUP(E29,'8月'!$G$3:$U$50,10,FALSE)&amp;"","")</f>
        <v/>
      </c>
      <c r="AU29" s="62" t="str">
        <f>IFERROR(VLOOKUP(E29,'8月'!$G$3:$U$50,11,FALSE)&amp;"","")</f>
        <v/>
      </c>
      <c r="AV29" s="15">
        <f>IFERROR(VLOOKUP(E29,'8月'!$G$3:$U$50,14,FALSE),0)</f>
        <v>1</v>
      </c>
      <c r="AW29" s="94">
        <f t="shared" si="4"/>
        <v>13</v>
      </c>
      <c r="AX29" s="93" t="str">
        <f>IFERROR(VLOOKUP(E29,'9月'!$G$3:$U$51,6,FALSE)&amp;"","")</f>
        <v>100</v>
      </c>
      <c r="AY29" s="15" t="str">
        <f>IFERROR(VLOOKUP(E29,'9月'!$G$3:$U$51,3,FALSE)&amp;"","")</f>
        <v>21</v>
      </c>
      <c r="AZ29" s="15" t="str">
        <f>IFERROR(VLOOKUP(E29,'9月'!$G$3:$U$51,7,FALSE)&amp;"","")</f>
        <v>79</v>
      </c>
      <c r="BA29" s="15" t="str">
        <f>IFERROR(VLOOKUP(E29,'9月'!$G$3:$U$51,9,FALSE)&amp;"","")</f>
        <v/>
      </c>
      <c r="BB29" s="62" t="str">
        <f>IFERROR(VLOOKUP(E29,'9月'!$G$3:$U$51,10,FALSE)&amp;"","")</f>
        <v/>
      </c>
      <c r="BC29" s="62" t="str">
        <f>IFERROR(VLOOKUP(E29,'9月'!$G$3:$U$51,11,FALSE)&amp;"","")</f>
        <v/>
      </c>
      <c r="BD29" s="15">
        <f>IFERROR(VLOOKUP(E29,'9月'!$G$3:$U$51,14,FALSE),0)</f>
        <v>1</v>
      </c>
      <c r="BE29" s="94">
        <f t="shared" si="5"/>
        <v>14</v>
      </c>
      <c r="BF29" s="93" t="str">
        <f>IFERROR(VLOOKUP(E29,'10月'!$G$3:$U$49,6,FALSE)&amp;"","")</f>
        <v/>
      </c>
      <c r="BG29" s="15" t="str">
        <f>IFERROR(VLOOKUP(E29,'10月'!$G$3:$U$49,3,FALSE)&amp;"","")</f>
        <v/>
      </c>
      <c r="BH29" s="15" t="str">
        <f>IFERROR(VLOOKUP(E29,'10月'!$G$3:$U$49,7,FALSE)&amp;"","")</f>
        <v/>
      </c>
      <c r="BI29" s="15" t="str">
        <f>IFERROR(VLOOKUP(E29,'10月'!$G$3:$U$49,9,FALSE)&amp;"","")</f>
        <v/>
      </c>
      <c r="BJ29" s="62" t="str">
        <f>IFERROR(VLOOKUP(E29,'10月'!$G$3:$U$49,10,FALSE)&amp;"","")</f>
        <v/>
      </c>
      <c r="BK29" s="62" t="str">
        <f>IFERROR(VLOOKUP(E29,'10月'!$G$3:$U$49,11,FALSE)&amp;"","")</f>
        <v/>
      </c>
      <c r="BL29" s="15">
        <f>IFERROR(VLOOKUP(E29,'10月'!$G$3:$U$49,14,FALSE),0)</f>
        <v>0</v>
      </c>
      <c r="BM29" s="62">
        <f t="shared" si="6"/>
        <v>14</v>
      </c>
      <c r="BN29" s="74"/>
      <c r="BO29" s="584">
        <v>103</v>
      </c>
      <c r="BP29" s="584">
        <v>94</v>
      </c>
      <c r="BQ29" s="584">
        <v>106</v>
      </c>
      <c r="BR29" s="584" t="s">
        <v>1009</v>
      </c>
      <c r="BS29" s="584">
        <v>106</v>
      </c>
      <c r="BT29" s="584">
        <v>100</v>
      </c>
      <c r="BU29" s="584" t="s">
        <v>1009</v>
      </c>
      <c r="BV29" s="609">
        <f t="shared" si="7"/>
        <v>101.8</v>
      </c>
      <c r="BW29" s="64">
        <f t="shared" si="11"/>
        <v>23.84</v>
      </c>
      <c r="BX29" s="603"/>
    </row>
    <row r="30" spans="1:78" s="25" customFormat="1" ht="19.5" customHeight="1">
      <c r="A30" s="57">
        <f t="shared" si="9"/>
        <v>27</v>
      </c>
      <c r="B30" s="65" t="s">
        <v>240</v>
      </c>
      <c r="C30" s="65" t="s">
        <v>241</v>
      </c>
      <c r="D30" s="128"/>
      <c r="E30" s="154" t="s">
        <v>418</v>
      </c>
      <c r="F30" s="152"/>
      <c r="G30" s="129">
        <v>36</v>
      </c>
      <c r="H30" s="59"/>
      <c r="I30" s="77"/>
      <c r="J30" s="91" t="str">
        <f>IFERROR(VLOOKUP(E30,'4月'!$H$3:$T$53,7,FALSE),"")</f>
        <v/>
      </c>
      <c r="K30" s="61" t="str">
        <f>IFERROR(VLOOKUP(E30,'4月'!$H$3:$T$53,2,FALSE),"")</f>
        <v/>
      </c>
      <c r="L30" s="61" t="str">
        <f>IFERROR(VLOOKUP(E30,'4月'!$H$3:$T$53,8,FALSE)&amp;"","")</f>
        <v/>
      </c>
      <c r="M30" s="61" t="str">
        <f>IFERROR(VLOOKUP(E30,'4月'!$H$3:$R$53,9,FALSE)&amp;"","")</f>
        <v/>
      </c>
      <c r="N30" s="61" t="str">
        <f>IFERROR(VLOOKUP(E30,'4月'!$H$3:$R$53,10,FALSE)&amp;"","")</f>
        <v/>
      </c>
      <c r="O30" s="61" t="str">
        <f>IFERROR(VLOOKUP(E30,'4月'!$H$3:$R$53,11,FALSE)&amp;"","")</f>
        <v/>
      </c>
      <c r="P30" s="61">
        <f>IFERROR(VLOOKUP(E30,'4月'!$H$3:$T$53,13,FALSE),0)</f>
        <v>0</v>
      </c>
      <c r="Q30" s="92">
        <f t="shared" si="0"/>
        <v>0</v>
      </c>
      <c r="R30" s="91" t="str">
        <f>IFERROR(VLOOKUP(E30,'5月'!$G$3:$U$51,6,FALSE)&amp;"","")</f>
        <v/>
      </c>
      <c r="S30" s="153" t="str">
        <f>IFERROR(VLOOKUP(E30,'5月'!$G$3:$U$51,3,FALSE)&amp;"","")</f>
        <v/>
      </c>
      <c r="T30" s="61" t="str">
        <f>IFERROR(VLOOKUP(E30,'5月'!$G$3:$U$51,7,FALSE)&amp;"","")</f>
        <v/>
      </c>
      <c r="U30" s="61" t="str">
        <f>IFERROR(VLOOKUP(E30,'5月'!$G$3:$U$51,9,FALSE)&amp;"","")</f>
        <v/>
      </c>
      <c r="V30" s="61" t="str">
        <f>IFERROR(VLOOKUP(E30,'5月'!$G$3:$U$51,9,FALSE)&amp;"","")</f>
        <v/>
      </c>
      <c r="W30" s="61" t="str">
        <f>IFERROR(VLOOKUP(E30,'5月'!$G$3:$U$51,10,FALSE)&amp;"","")</f>
        <v/>
      </c>
      <c r="X30" s="61">
        <f>IFERROR(VLOOKUP(E30,'5月'!$G$3:$U$51,13,FALSE),0)</f>
        <v>0</v>
      </c>
      <c r="Y30" s="92">
        <f t="shared" si="1"/>
        <v>0</v>
      </c>
      <c r="Z30" s="93" t="str">
        <f>IFERROR(VLOOKUP(E30,'6月'!$G$3:$U$55,6,FALSE)&amp;"","")</f>
        <v/>
      </c>
      <c r="AA30" s="15" t="str">
        <f>IFERROR(VLOOKUP(E30,'6月'!$G$3:$U$55,3,FALSE)&amp;"","")</f>
        <v/>
      </c>
      <c r="AB30" s="15" t="str">
        <f>IFERROR(VLOOKUP(E30,'6月'!$G$3:$U$55,7,FALSE)&amp;"","")</f>
        <v/>
      </c>
      <c r="AC30" s="15" t="str">
        <f>IFERROR(VLOOKUP(E30,'6月'!$G$3:$U$55,9,FALSE)&amp;"","")</f>
        <v/>
      </c>
      <c r="AD30" s="15" t="str">
        <f>IFERROR(VLOOKUP(E30,'6月'!$G$3:$U$55,10,FALSE)&amp;"","")</f>
        <v/>
      </c>
      <c r="AE30" s="15" t="str">
        <f>IFERROR(VLOOKUP(E30,'6月'!$G$3:$U$55,11,FALSE)&amp;"","")</f>
        <v/>
      </c>
      <c r="AF30" s="15">
        <f>IFERROR(VLOOKUP(E30,'6月'!$G$3:$U$55,13,FALSE),0)</f>
        <v>0</v>
      </c>
      <c r="AG30" s="94">
        <f t="shared" si="2"/>
        <v>0</v>
      </c>
      <c r="AH30" s="93" t="str">
        <f>IFERROR(VLOOKUP(E30,'7月'!$G$3:$U$39,6,FALSE)&amp;"","")</f>
        <v/>
      </c>
      <c r="AI30" s="15" t="str">
        <f>IFERROR(VLOOKUP(E30,'7月'!$G$3:$U$39,3,FALSE)&amp;"","")</f>
        <v/>
      </c>
      <c r="AJ30" s="15" t="str">
        <f>IFERROR(VLOOKUP(E30,'7月'!$G$3:$U$39,7,FALSE)&amp;"","")</f>
        <v/>
      </c>
      <c r="AK30" s="15" t="str">
        <f>IFERROR(VLOOKUP(E30,'7月'!$G$3:$U$39,9,FALSE)&amp;"","")</f>
        <v/>
      </c>
      <c r="AL30" s="15" t="str">
        <f>IFERROR(VLOOKUP(E30,'7月'!$G$3:$U$39,10,FALSE)&amp;"","")</f>
        <v/>
      </c>
      <c r="AM30" s="15" t="str">
        <f>IFERROR(VLOOKUP(E30,'7月'!$G$3:$U$39,11,FALSE)&amp;"","")</f>
        <v/>
      </c>
      <c r="AN30" s="15">
        <f>IFERROR(VLOOKUP(E30,'7月'!$G$3:$U$39,13,FALSE),0)</f>
        <v>0</v>
      </c>
      <c r="AO30" s="94">
        <f t="shared" si="3"/>
        <v>0</v>
      </c>
      <c r="AP30" s="93" t="str">
        <f>IFERROR(VLOOKUP(E30,'8月'!$G$3:$U$50,6,FALSE)&amp;"","")</f>
        <v/>
      </c>
      <c r="AQ30" s="15" t="str">
        <f>IFERROR(VLOOKUP(E30,'8月'!$G$3:$U$50,3,FALSE)&amp;"","")</f>
        <v/>
      </c>
      <c r="AR30" s="15" t="str">
        <f>IFERROR(VLOOKUP(E30,'8月'!$G$3:$U$50,7,FALSE)&amp;"","")</f>
        <v/>
      </c>
      <c r="AS30" s="62" t="str">
        <f>IFERROR(VLOOKUP(E30,'8月'!$G$3:$U$50,9,FALSE)&amp;"","")</f>
        <v/>
      </c>
      <c r="AT30" s="62" t="str">
        <f>IFERROR(VLOOKUP(E30,'8月'!$G$3:$U$50,10,FALSE)&amp;"","")</f>
        <v/>
      </c>
      <c r="AU30" s="62" t="str">
        <f>IFERROR(VLOOKUP(E30,'8月'!$G$3:$U$50,11,FALSE)&amp;"","")</f>
        <v/>
      </c>
      <c r="AV30" s="15">
        <f>IFERROR(VLOOKUP(E30,'8月'!$G$3:$U$50,14,FALSE),0)</f>
        <v>0</v>
      </c>
      <c r="AW30" s="94">
        <f t="shared" si="4"/>
        <v>0</v>
      </c>
      <c r="AX30" s="93" t="str">
        <f>IFERROR(VLOOKUP(E30,'9月'!$G$3:$U$51,6,FALSE)&amp;"","")</f>
        <v/>
      </c>
      <c r="AY30" s="15" t="str">
        <f>IFERROR(VLOOKUP(E30,'9月'!$G$3:$U$51,3,FALSE)&amp;"","")</f>
        <v/>
      </c>
      <c r="AZ30" s="15" t="str">
        <f>IFERROR(VLOOKUP(E30,'9月'!$G$3:$U$51,7,FALSE)&amp;"","")</f>
        <v/>
      </c>
      <c r="BA30" s="15" t="str">
        <f>IFERROR(VLOOKUP(E30,'9月'!$G$3:$U$51,9,FALSE)&amp;"","")</f>
        <v/>
      </c>
      <c r="BB30" s="62" t="str">
        <f>IFERROR(VLOOKUP(E30,'9月'!$G$3:$U$51,10,FALSE)&amp;"","")</f>
        <v/>
      </c>
      <c r="BC30" s="62" t="str">
        <f>IFERROR(VLOOKUP(E30,'9月'!$G$3:$U$51,11,FALSE)&amp;"","")</f>
        <v/>
      </c>
      <c r="BD30" s="15">
        <f>IFERROR(VLOOKUP(E30,'9月'!$G$3:$U$51,14,FALSE),0)</f>
        <v>0</v>
      </c>
      <c r="BE30" s="94">
        <f t="shared" si="5"/>
        <v>0</v>
      </c>
      <c r="BF30" s="93" t="str">
        <f>IFERROR(VLOOKUP(E30,'10月'!$G$3:$U$49,6,FALSE)&amp;"","")</f>
        <v/>
      </c>
      <c r="BG30" s="15" t="str">
        <f>IFERROR(VLOOKUP(E30,'10月'!$G$3:$U$49,3,FALSE)&amp;"","")</f>
        <v/>
      </c>
      <c r="BH30" s="15" t="str">
        <f>IFERROR(VLOOKUP(E30,'10月'!$G$3:$U$49,7,FALSE)&amp;"","")</f>
        <v/>
      </c>
      <c r="BI30" s="15" t="str">
        <f>IFERROR(VLOOKUP(E30,'10月'!$G$3:$U$49,9,FALSE)&amp;"","")</f>
        <v/>
      </c>
      <c r="BJ30" s="62" t="str">
        <f>IFERROR(VLOOKUP(E30,'10月'!$G$3:$U$49,10,FALSE)&amp;"","")</f>
        <v/>
      </c>
      <c r="BK30" s="62" t="str">
        <f>IFERROR(VLOOKUP(E30,'10月'!$G$3:$U$49,11,FALSE)&amp;"","")</f>
        <v/>
      </c>
      <c r="BL30" s="15">
        <f>IFERROR(VLOOKUP(E30,'10月'!$G$3:$U$49,14,FALSE),0)</f>
        <v>0</v>
      </c>
      <c r="BM30" s="62">
        <f t="shared" si="6"/>
        <v>0</v>
      </c>
      <c r="BN30" s="74"/>
      <c r="BO30" s="584" t="s">
        <v>1009</v>
      </c>
      <c r="BP30" s="584" t="s">
        <v>1009</v>
      </c>
      <c r="BQ30" s="584" t="s">
        <v>1009</v>
      </c>
      <c r="BR30" s="584" t="s">
        <v>1009</v>
      </c>
      <c r="BS30" s="584" t="s">
        <v>1009</v>
      </c>
      <c r="BT30" s="584" t="s">
        <v>1009</v>
      </c>
      <c r="BU30" s="584" t="s">
        <v>1009</v>
      </c>
      <c r="BV30" s="609" t="str">
        <f t="shared" si="7"/>
        <v>-</v>
      </c>
      <c r="BW30" s="64" t="str">
        <f t="shared" si="11"/>
        <v>-</v>
      </c>
      <c r="BX30" s="603"/>
    </row>
    <row r="31" spans="1:78" s="25" customFormat="1" ht="19.5" customHeight="1">
      <c r="A31" s="57">
        <f t="shared" si="9"/>
        <v>28</v>
      </c>
      <c r="B31" s="65" t="s">
        <v>58</v>
      </c>
      <c r="C31" s="65" t="s">
        <v>59</v>
      </c>
      <c r="D31" s="128" t="s">
        <v>373</v>
      </c>
      <c r="E31" s="154" t="s">
        <v>419</v>
      </c>
      <c r="F31" s="152" t="s">
        <v>101</v>
      </c>
      <c r="G31" s="129">
        <v>20</v>
      </c>
      <c r="H31" s="59" t="s">
        <v>828</v>
      </c>
      <c r="I31" s="77"/>
      <c r="J31" s="91">
        <f>IFERROR(VLOOKUP(E31,'4月'!$H$3:$T$53,7,FALSE),"")</f>
        <v>109</v>
      </c>
      <c r="K31" s="61">
        <f>IFERROR(VLOOKUP(E31,'4月'!$H$3:$T$53,2,FALSE),"")</f>
        <v>24</v>
      </c>
      <c r="L31" s="61" t="str">
        <f>IFERROR(VLOOKUP(E31,'4月'!$H$3:$T$53,8,FALSE)&amp;"","")</f>
        <v>85</v>
      </c>
      <c r="M31" s="61" t="str">
        <f>IFERROR(VLOOKUP(E31,'4月'!$H$3:$R$53,9,FALSE)&amp;"","")</f>
        <v>#9</v>
      </c>
      <c r="N31" s="61" t="str">
        <f>IFERROR(VLOOKUP(E31,'4月'!$H$3:$R$53,10,FALSE)&amp;"","")</f>
        <v/>
      </c>
      <c r="O31" s="61" t="str">
        <f>IFERROR(VLOOKUP(E31,'4月'!$H$3:$R$53,11,FALSE)&amp;"","")</f>
        <v/>
      </c>
      <c r="P31" s="61">
        <f>IFERROR(VLOOKUP(E31,'4月'!$H$3:$T$53,13,FALSE),0)</f>
        <v>1</v>
      </c>
      <c r="Q31" s="92">
        <f t="shared" si="0"/>
        <v>1</v>
      </c>
      <c r="R31" s="91" t="str">
        <f>IFERROR(VLOOKUP(E31,'5月'!$G$3:$U$51,6,FALSE)&amp;"","")</f>
        <v>100</v>
      </c>
      <c r="S31" s="153" t="str">
        <f>IFERROR(VLOOKUP(E31,'5月'!$G$3:$U$51,3,FALSE)&amp;"","")</f>
        <v>24</v>
      </c>
      <c r="T31" s="61" t="str">
        <f>IFERROR(VLOOKUP(E31,'5月'!$G$3:$U$51,7,FALSE)&amp;"","")</f>
        <v>76</v>
      </c>
      <c r="U31" s="61" t="str">
        <f>IFERROR(VLOOKUP(E31,'5月'!$G$3:$U$51,9,FALSE)&amp;"","")</f>
        <v>#3</v>
      </c>
      <c r="V31" s="61" t="str">
        <f>IFERROR(VLOOKUP(E31,'5月'!$G$3:$U$51,9,FALSE)&amp;"","")</f>
        <v>#3</v>
      </c>
      <c r="W31" s="61" t="str">
        <f>IFERROR(VLOOKUP(E31,'5月'!$G$3:$U$51,10,FALSE)&amp;"","")</f>
        <v>#3</v>
      </c>
      <c r="X31" s="61">
        <f>IFERROR(VLOOKUP(E31,'5月'!$G$3:$U$51,13,FALSE),0)</f>
        <v>1</v>
      </c>
      <c r="Y31" s="92">
        <f t="shared" si="1"/>
        <v>2</v>
      </c>
      <c r="Z31" s="93" t="str">
        <f>IFERROR(VLOOKUP(E31,'6月'!$G$3:$U$55,6,FALSE)&amp;"","")</f>
        <v>100</v>
      </c>
      <c r="AA31" s="15" t="str">
        <f>IFERROR(VLOOKUP(E31,'6月'!$G$3:$U$55,3,FALSE)&amp;"","")</f>
        <v>24</v>
      </c>
      <c r="AB31" s="15" t="str">
        <f>IFERROR(VLOOKUP(E31,'6月'!$G$3:$U$55,7,FALSE)&amp;"","")</f>
        <v>76</v>
      </c>
      <c r="AC31" s="15" t="str">
        <f>IFERROR(VLOOKUP(E31,'6月'!$G$3:$U$55,9,FALSE)&amp;"","")</f>
        <v/>
      </c>
      <c r="AD31" s="15" t="str">
        <f>IFERROR(VLOOKUP(E31,'6月'!$G$3:$U$55,10,FALSE)&amp;"","")</f>
        <v/>
      </c>
      <c r="AE31" s="15" t="str">
        <f>IFERROR(VLOOKUP(E31,'6月'!$G$3:$U$55,11,FALSE)&amp;"","")</f>
        <v/>
      </c>
      <c r="AF31" s="15">
        <f>IFERROR(VLOOKUP(E31,'6月'!$G$3:$U$55,13,FALSE),0)</f>
        <v>1</v>
      </c>
      <c r="AG31" s="94">
        <f t="shared" si="2"/>
        <v>3</v>
      </c>
      <c r="AH31" s="93" t="str">
        <f>IFERROR(VLOOKUP(E31,'7月'!$G$3:$U$39,6,FALSE)&amp;"","")</f>
        <v>92</v>
      </c>
      <c r="AI31" s="15" t="str">
        <f>IFERROR(VLOOKUP(E31,'7月'!$G$3:$U$39,3,FALSE)&amp;"","")</f>
        <v>24</v>
      </c>
      <c r="AJ31" s="397" t="str">
        <f>IFERROR(VLOOKUP(E31,'7月'!$G$3:$U$39,7,FALSE)&amp;"","")</f>
        <v>68</v>
      </c>
      <c r="AK31" s="15" t="str">
        <f>IFERROR(VLOOKUP(E31,'7月'!$G$3:$U$39,9,FALSE)&amp;"","")</f>
        <v/>
      </c>
      <c r="AL31" s="15" t="str">
        <f>IFERROR(VLOOKUP(E31,'7月'!$G$3:$U$39,10,FALSE)&amp;"","")</f>
        <v/>
      </c>
      <c r="AM31" s="15" t="str">
        <f>IFERROR(VLOOKUP(E31,'7月'!$G$3:$U$39,11,FALSE)&amp;"","")</f>
        <v/>
      </c>
      <c r="AN31" s="15">
        <f>IFERROR(VLOOKUP(E31,'7月'!$G$3:$U$39,13,FALSE),0)</f>
        <v>18</v>
      </c>
      <c r="AO31" s="94">
        <f t="shared" si="3"/>
        <v>21</v>
      </c>
      <c r="AP31" s="93" t="str">
        <f>IFERROR(VLOOKUP(E31,'8月'!$G$3:$U$50,6,FALSE)&amp;"","")</f>
        <v>94</v>
      </c>
      <c r="AQ31" s="15" t="str">
        <f>IFERROR(VLOOKUP(E31,'8月'!$G$3:$U$50,3,FALSE)&amp;"","")</f>
        <v>20</v>
      </c>
      <c r="AR31" s="15" t="str">
        <f>IFERROR(VLOOKUP(E31,'8月'!$G$3:$U$50,7,FALSE)&amp;"","")</f>
        <v>74</v>
      </c>
      <c r="AS31" s="62" t="str">
        <f>IFERROR(VLOOKUP(E31,'8月'!$G$3:$U$50,9,FALSE)&amp;"","")</f>
        <v>#8</v>
      </c>
      <c r="AT31" s="62" t="str">
        <f>IFERROR(VLOOKUP(E31,'8月'!$G$3:$U$50,10,FALSE)&amp;"","")</f>
        <v/>
      </c>
      <c r="AU31" s="62" t="str">
        <f>IFERROR(VLOOKUP(E31,'8月'!$G$3:$U$50,11,FALSE)&amp;"","")</f>
        <v/>
      </c>
      <c r="AV31" s="15">
        <f>IFERROR(VLOOKUP(E31,'8月'!$G$3:$U$50,14,FALSE),0)</f>
        <v>3</v>
      </c>
      <c r="AW31" s="94">
        <f t="shared" si="4"/>
        <v>24</v>
      </c>
      <c r="AX31" s="93" t="str">
        <f>IFERROR(VLOOKUP(E31,'9月'!$G$3:$U$51,6,FALSE)&amp;"","")</f>
        <v>102</v>
      </c>
      <c r="AY31" s="15" t="str">
        <f>IFERROR(VLOOKUP(E31,'9月'!$G$3:$U$51,3,FALSE)&amp;"","")</f>
        <v>20</v>
      </c>
      <c r="AZ31" s="15" t="str">
        <f>IFERROR(VLOOKUP(E31,'9月'!$G$3:$U$51,7,FALSE)&amp;"","")</f>
        <v>82</v>
      </c>
      <c r="BA31" s="15" t="str">
        <f>IFERROR(VLOOKUP(E31,'9月'!$G$3:$U$51,9,FALSE)&amp;"","")</f>
        <v/>
      </c>
      <c r="BB31" s="62" t="str">
        <f>IFERROR(VLOOKUP(E31,'9月'!$G$3:$U$51,10,FALSE)&amp;"","")</f>
        <v/>
      </c>
      <c r="BC31" s="62" t="str">
        <f>IFERROR(VLOOKUP(E31,'9月'!$G$3:$U$51,11,FALSE)&amp;"","")</f>
        <v/>
      </c>
      <c r="BD31" s="15">
        <f>IFERROR(VLOOKUP(E31,'9月'!$G$3:$U$51,14,FALSE),0)</f>
        <v>1</v>
      </c>
      <c r="BE31" s="94">
        <f t="shared" si="5"/>
        <v>25</v>
      </c>
      <c r="BF31" s="93" t="str">
        <f>IFERROR(VLOOKUP(E31,'10月'!$G$3:$U$49,6,FALSE)&amp;"","")</f>
        <v>96</v>
      </c>
      <c r="BG31" s="15" t="str">
        <f>IFERROR(VLOOKUP(E31,'10月'!$G$3:$U$49,3,FALSE)&amp;"","")</f>
        <v>20</v>
      </c>
      <c r="BH31" s="15" t="str">
        <f>IFERROR(VLOOKUP(E31,'10月'!$G$3:$U$49,7,FALSE)&amp;"","")</f>
        <v>76</v>
      </c>
      <c r="BI31" s="15" t="str">
        <f>IFERROR(VLOOKUP(E31,'10月'!$G$3:$U$49,9,FALSE)&amp;"","")</f>
        <v/>
      </c>
      <c r="BJ31" s="62" t="str">
        <f>IFERROR(VLOOKUP(E31,'10月'!$G$3:$U$49,10,FALSE)&amp;"","")</f>
        <v/>
      </c>
      <c r="BK31" s="62" t="str">
        <f>IFERROR(VLOOKUP(E31,'10月'!$G$3:$U$49,11,FALSE)&amp;"","")</f>
        <v/>
      </c>
      <c r="BL31" s="15">
        <f>IFERROR(VLOOKUP(E31,'10月'!$G$3:$U$49,14,FALSE),0)</f>
        <v>4</v>
      </c>
      <c r="BM31" s="62">
        <f t="shared" si="6"/>
        <v>29</v>
      </c>
      <c r="BN31" s="63"/>
      <c r="BO31" s="584">
        <v>109</v>
      </c>
      <c r="BP31" s="584">
        <v>100</v>
      </c>
      <c r="BQ31" s="584">
        <v>100</v>
      </c>
      <c r="BR31" s="584">
        <v>92</v>
      </c>
      <c r="BS31" s="584">
        <v>94</v>
      </c>
      <c r="BT31" s="584">
        <v>102</v>
      </c>
      <c r="BU31" s="584">
        <v>96</v>
      </c>
      <c r="BV31" s="609">
        <f t="shared" si="7"/>
        <v>99</v>
      </c>
      <c r="BW31" s="64">
        <f t="shared" si="11"/>
        <v>21.6</v>
      </c>
      <c r="BX31" s="603"/>
    </row>
    <row r="32" spans="1:78" s="25" customFormat="1" ht="19.5" customHeight="1">
      <c r="A32" s="57">
        <f t="shared" si="9"/>
        <v>29</v>
      </c>
      <c r="B32" s="65" t="s">
        <v>80</v>
      </c>
      <c r="C32" s="65" t="s">
        <v>81</v>
      </c>
      <c r="D32" s="128" t="s">
        <v>374</v>
      </c>
      <c r="E32" s="154" t="s">
        <v>420</v>
      </c>
      <c r="F32" s="152"/>
      <c r="G32" s="129">
        <v>10</v>
      </c>
      <c r="H32" s="61"/>
      <c r="I32" s="77"/>
      <c r="J32" s="91" t="str">
        <f>IFERROR(VLOOKUP(E32,'4月'!$H$3:$T$53,7,FALSE),"")</f>
        <v/>
      </c>
      <c r="K32" s="61" t="str">
        <f>IFERROR(VLOOKUP(E32,'4月'!$H$3:$T$53,2,FALSE),"")</f>
        <v/>
      </c>
      <c r="L32" s="61" t="str">
        <f>IFERROR(VLOOKUP(E32,'4月'!$H$3:$T$53,8,FALSE)&amp;"","")</f>
        <v/>
      </c>
      <c r="M32" s="61" t="str">
        <f>IFERROR(VLOOKUP(E32,'4月'!$H$3:$R$53,9,FALSE)&amp;"","")</f>
        <v/>
      </c>
      <c r="N32" s="61" t="str">
        <f>IFERROR(VLOOKUP(E32,'4月'!$H$3:$R$53,10,FALSE)&amp;"","")</f>
        <v/>
      </c>
      <c r="O32" s="61" t="str">
        <f>IFERROR(VLOOKUP(E32,'4月'!$H$3:$R$53,11,FALSE)&amp;"","")</f>
        <v/>
      </c>
      <c r="P32" s="61">
        <f>IFERROR(VLOOKUP(E32,'4月'!$H$3:$T$53,13,FALSE),0)</f>
        <v>0</v>
      </c>
      <c r="Q32" s="92">
        <f t="shared" si="0"/>
        <v>0</v>
      </c>
      <c r="R32" s="91" t="str">
        <f>IFERROR(VLOOKUP(E32,'5月'!$G$3:$U$51,6,FALSE)&amp;"","")</f>
        <v/>
      </c>
      <c r="S32" s="153" t="str">
        <f>IFERROR(VLOOKUP(E32,'5月'!$G$3:$U$51,3,FALSE)&amp;"","")</f>
        <v/>
      </c>
      <c r="T32" s="61" t="str">
        <f>IFERROR(VLOOKUP(E32,'5月'!$G$3:$U$51,7,FALSE)&amp;"","")</f>
        <v/>
      </c>
      <c r="U32" s="61" t="str">
        <f>IFERROR(VLOOKUP(E32,'5月'!$G$3:$U$51,9,FALSE)&amp;"","")</f>
        <v/>
      </c>
      <c r="V32" s="61" t="str">
        <f>IFERROR(VLOOKUP(E32,'5月'!$G$3:$U$51,9,FALSE)&amp;"","")</f>
        <v/>
      </c>
      <c r="W32" s="61" t="str">
        <f>IFERROR(VLOOKUP(E32,'5月'!$G$3:$U$51,10,FALSE)&amp;"","")</f>
        <v/>
      </c>
      <c r="X32" s="61">
        <f>IFERROR(VLOOKUP(E32,'5月'!$G$3:$U$51,13,FALSE),0)</f>
        <v>0</v>
      </c>
      <c r="Y32" s="92">
        <f t="shared" si="1"/>
        <v>0</v>
      </c>
      <c r="Z32" s="93" t="str">
        <f>IFERROR(VLOOKUP(E32,'6月'!$G$3:$U$55,6,FALSE)&amp;"","")</f>
        <v/>
      </c>
      <c r="AA32" s="15" t="str">
        <f>IFERROR(VLOOKUP(E32,'6月'!$G$3:$U$55,3,FALSE)&amp;"","")</f>
        <v/>
      </c>
      <c r="AB32" s="15" t="str">
        <f>IFERROR(VLOOKUP(E32,'6月'!$G$3:$U$55,7,FALSE)&amp;"","")</f>
        <v/>
      </c>
      <c r="AC32" s="15" t="str">
        <f>IFERROR(VLOOKUP(E32,'6月'!$G$3:$U$55,9,FALSE)&amp;"","")</f>
        <v/>
      </c>
      <c r="AD32" s="15" t="str">
        <f>IFERROR(VLOOKUP(E32,'6月'!$G$3:$U$55,10,FALSE)&amp;"","")</f>
        <v/>
      </c>
      <c r="AE32" s="15" t="str">
        <f>IFERROR(VLOOKUP(E32,'6月'!$G$3:$U$55,11,FALSE)&amp;"","")</f>
        <v/>
      </c>
      <c r="AF32" s="15">
        <f>IFERROR(VLOOKUP(E32,'6月'!$G$3:$U$55,13,FALSE),0)</f>
        <v>0</v>
      </c>
      <c r="AG32" s="94">
        <f t="shared" si="2"/>
        <v>0</v>
      </c>
      <c r="AH32" s="93" t="str">
        <f>IFERROR(VLOOKUP(E32,'7月'!$G$3:$U$39,6,FALSE)&amp;"","")</f>
        <v/>
      </c>
      <c r="AI32" s="15" t="str">
        <f>IFERROR(VLOOKUP(E32,'7月'!$G$3:$U$39,3,FALSE)&amp;"","")</f>
        <v/>
      </c>
      <c r="AJ32" s="15" t="str">
        <f>IFERROR(VLOOKUP(E32,'7月'!$G$3:$U$39,7,FALSE)&amp;"","")</f>
        <v/>
      </c>
      <c r="AK32" s="15" t="str">
        <f>IFERROR(VLOOKUP(E32,'7月'!$G$3:$U$39,9,FALSE)&amp;"","")</f>
        <v/>
      </c>
      <c r="AL32" s="15" t="str">
        <f>IFERROR(VLOOKUP(E32,'7月'!$G$3:$U$39,10,FALSE)&amp;"","")</f>
        <v/>
      </c>
      <c r="AM32" s="15" t="str">
        <f>IFERROR(VLOOKUP(E32,'7月'!$G$3:$U$39,11,FALSE)&amp;"","")</f>
        <v/>
      </c>
      <c r="AN32" s="15">
        <f>IFERROR(VLOOKUP(E32,'7月'!$G$3:$U$39,13,FALSE),0)</f>
        <v>0</v>
      </c>
      <c r="AO32" s="94">
        <f t="shared" si="3"/>
        <v>0</v>
      </c>
      <c r="AP32" s="93" t="str">
        <f>IFERROR(VLOOKUP(E32,'8月'!$G$3:$U$50,6,FALSE)&amp;"","")</f>
        <v/>
      </c>
      <c r="AQ32" s="15" t="str">
        <f>IFERROR(VLOOKUP(E32,'8月'!$G$3:$U$50,3,FALSE)&amp;"","")</f>
        <v/>
      </c>
      <c r="AR32" s="15" t="str">
        <f>IFERROR(VLOOKUP(E32,'8月'!$G$3:$U$50,7,FALSE)&amp;"","")</f>
        <v/>
      </c>
      <c r="AS32" s="62" t="str">
        <f>IFERROR(VLOOKUP(E32,'8月'!$G$3:$U$50,9,FALSE)&amp;"","")</f>
        <v/>
      </c>
      <c r="AT32" s="62" t="str">
        <f>IFERROR(VLOOKUP(E32,'8月'!$G$3:$U$50,10,FALSE)&amp;"","")</f>
        <v/>
      </c>
      <c r="AU32" s="62" t="str">
        <f>IFERROR(VLOOKUP(E32,'8月'!$G$3:$U$50,11,FALSE)&amp;"","")</f>
        <v/>
      </c>
      <c r="AV32" s="15">
        <f>IFERROR(VLOOKUP(E32,'8月'!$G$3:$U$50,14,FALSE),0)</f>
        <v>0</v>
      </c>
      <c r="AW32" s="94">
        <f t="shared" si="4"/>
        <v>0</v>
      </c>
      <c r="AX32" s="93" t="str">
        <f>IFERROR(VLOOKUP(E32,'9月'!$G$3:$U$51,6,FALSE)&amp;"","")</f>
        <v/>
      </c>
      <c r="AY32" s="15" t="str">
        <f>IFERROR(VLOOKUP(E32,'9月'!$G$3:$U$51,3,FALSE)&amp;"","")</f>
        <v/>
      </c>
      <c r="AZ32" s="15" t="str">
        <f>IFERROR(VLOOKUP(E32,'9月'!$G$3:$U$51,7,FALSE)&amp;"","")</f>
        <v/>
      </c>
      <c r="BA32" s="15" t="str">
        <f>IFERROR(VLOOKUP(E32,'9月'!$G$3:$U$51,9,FALSE)&amp;"","")</f>
        <v/>
      </c>
      <c r="BB32" s="62" t="str">
        <f>IFERROR(VLOOKUP(E32,'9月'!$G$3:$U$51,10,FALSE)&amp;"","")</f>
        <v/>
      </c>
      <c r="BC32" s="62" t="str">
        <f>IFERROR(VLOOKUP(E32,'9月'!$G$3:$U$51,11,FALSE)&amp;"","")</f>
        <v/>
      </c>
      <c r="BD32" s="15">
        <f>IFERROR(VLOOKUP(E32,'9月'!$G$3:$U$51,14,FALSE),0)</f>
        <v>0</v>
      </c>
      <c r="BE32" s="94">
        <f t="shared" si="5"/>
        <v>0</v>
      </c>
      <c r="BF32" s="93" t="str">
        <f>IFERROR(VLOOKUP(E32,'10月'!$G$3:$U$49,6,FALSE)&amp;"","")</f>
        <v/>
      </c>
      <c r="BG32" s="15" t="str">
        <f>IFERROR(VLOOKUP(E32,'10月'!$G$3:$U$49,3,FALSE)&amp;"","")</f>
        <v/>
      </c>
      <c r="BH32" s="15" t="str">
        <f>IFERROR(VLOOKUP(E32,'10月'!$G$3:$U$49,7,FALSE)&amp;"","")</f>
        <v/>
      </c>
      <c r="BI32" s="15" t="str">
        <f>IFERROR(VLOOKUP(E32,'10月'!$G$3:$U$49,9,FALSE)&amp;"","")</f>
        <v/>
      </c>
      <c r="BJ32" s="62" t="str">
        <f>IFERROR(VLOOKUP(E32,'10月'!$G$3:$U$49,10,FALSE)&amp;"","")</f>
        <v/>
      </c>
      <c r="BK32" s="62" t="str">
        <f>IFERROR(VLOOKUP(E32,'10月'!$G$3:$U$49,11,FALSE)&amp;"","")</f>
        <v/>
      </c>
      <c r="BL32" s="15">
        <f>IFERROR(VLOOKUP(E32,'10月'!$G$3:$U$49,14,FALSE),0)</f>
        <v>0</v>
      </c>
      <c r="BM32" s="62">
        <f t="shared" si="6"/>
        <v>0</v>
      </c>
      <c r="BN32" s="67"/>
      <c r="BO32" s="584" t="s">
        <v>1009</v>
      </c>
      <c r="BP32" s="584" t="s">
        <v>1009</v>
      </c>
      <c r="BQ32" s="584" t="s">
        <v>1009</v>
      </c>
      <c r="BR32" s="584" t="s">
        <v>1009</v>
      </c>
      <c r="BS32" s="584" t="s">
        <v>1009</v>
      </c>
      <c r="BT32" s="584" t="s">
        <v>1009</v>
      </c>
      <c r="BU32" s="584" t="s">
        <v>1009</v>
      </c>
      <c r="BV32" s="609" t="str">
        <f t="shared" si="7"/>
        <v>-</v>
      </c>
      <c r="BW32" s="64" t="str">
        <f t="shared" si="11"/>
        <v>-</v>
      </c>
      <c r="BX32" s="603"/>
    </row>
    <row r="33" spans="1:78" s="25" customFormat="1" ht="19.5" customHeight="1">
      <c r="A33" s="57">
        <f t="shared" si="9"/>
        <v>30</v>
      </c>
      <c r="B33" s="65" t="s">
        <v>243</v>
      </c>
      <c r="C33" s="65" t="s">
        <v>244</v>
      </c>
      <c r="D33" s="128" t="s">
        <v>359</v>
      </c>
      <c r="E33" s="152" t="s">
        <v>245</v>
      </c>
      <c r="F33" s="152"/>
      <c r="G33" s="129">
        <v>22</v>
      </c>
      <c r="H33" s="61"/>
      <c r="I33" s="77"/>
      <c r="J33" s="91" t="str">
        <f>IFERROR(VLOOKUP(E33,'4月'!$H$3:$T$53,7,FALSE),"")</f>
        <v/>
      </c>
      <c r="K33" s="61" t="str">
        <f>IFERROR(VLOOKUP(E33,'4月'!$H$3:$T$53,2,FALSE),"")</f>
        <v/>
      </c>
      <c r="L33" s="61" t="str">
        <f>IFERROR(VLOOKUP(E33,'4月'!$H$3:$T$53,8,FALSE)&amp;"","")</f>
        <v/>
      </c>
      <c r="M33" s="61" t="str">
        <f>IFERROR(VLOOKUP(E33,'4月'!$H$3:$R$53,9,FALSE)&amp;"","")</f>
        <v/>
      </c>
      <c r="N33" s="61" t="str">
        <f>IFERROR(VLOOKUP(E33,'4月'!$H$3:$R$53,10,FALSE)&amp;"","")</f>
        <v/>
      </c>
      <c r="O33" s="61" t="str">
        <f>IFERROR(VLOOKUP(E33,'4月'!$H$3:$R$53,11,FALSE)&amp;"","")</f>
        <v/>
      </c>
      <c r="P33" s="61">
        <f>IFERROR(VLOOKUP(E33,'4月'!$H$3:$T$53,13,FALSE),0)</f>
        <v>0</v>
      </c>
      <c r="Q33" s="92">
        <f t="shared" si="0"/>
        <v>0</v>
      </c>
      <c r="R33" s="91" t="str">
        <f>IFERROR(VLOOKUP(E33,'5月'!$G$3:$U$51,6,FALSE)&amp;"","")</f>
        <v/>
      </c>
      <c r="S33" s="153" t="str">
        <f>IFERROR(VLOOKUP(E33,'5月'!$G$3:$U$51,3,FALSE)&amp;"","")</f>
        <v/>
      </c>
      <c r="T33" s="61" t="str">
        <f>IFERROR(VLOOKUP(E33,'5月'!$G$3:$U$51,7,FALSE)&amp;"","")</f>
        <v/>
      </c>
      <c r="U33" s="61" t="str">
        <f>IFERROR(VLOOKUP(E33,'5月'!$G$3:$U$51,9,FALSE)&amp;"","")</f>
        <v/>
      </c>
      <c r="V33" s="61" t="str">
        <f>IFERROR(VLOOKUP(E33,'5月'!$G$3:$U$51,9,FALSE)&amp;"","")</f>
        <v/>
      </c>
      <c r="W33" s="61" t="str">
        <f>IFERROR(VLOOKUP(E33,'5月'!$G$3:$U$51,10,FALSE)&amp;"","")</f>
        <v/>
      </c>
      <c r="X33" s="61">
        <f>IFERROR(VLOOKUP(E33,'5月'!$G$3:$U$51,13,FALSE),0)</f>
        <v>0</v>
      </c>
      <c r="Y33" s="92">
        <f t="shared" si="1"/>
        <v>0</v>
      </c>
      <c r="Z33" s="93" t="str">
        <f>IFERROR(VLOOKUP(E33,'6月'!$G$3:$U$55,6,FALSE)&amp;"","")</f>
        <v/>
      </c>
      <c r="AA33" s="15" t="str">
        <f>IFERROR(VLOOKUP(E33,'6月'!$G$3:$U$55,3,FALSE)&amp;"","")</f>
        <v/>
      </c>
      <c r="AB33" s="15" t="str">
        <f>IFERROR(VLOOKUP(E33,'6月'!$G$3:$U$55,7,FALSE)&amp;"","")</f>
        <v/>
      </c>
      <c r="AC33" s="15" t="str">
        <f>IFERROR(VLOOKUP(E33,'6月'!$G$3:$U$55,9,FALSE)&amp;"","")</f>
        <v/>
      </c>
      <c r="AD33" s="15" t="str">
        <f>IFERROR(VLOOKUP(E33,'6月'!$G$3:$U$55,10,FALSE)&amp;"","")</f>
        <v/>
      </c>
      <c r="AE33" s="15" t="str">
        <f>IFERROR(VLOOKUP(E33,'6月'!$G$3:$U$55,11,FALSE)&amp;"","")</f>
        <v/>
      </c>
      <c r="AF33" s="15">
        <f>IFERROR(VLOOKUP(E33,'6月'!$G$3:$U$55,13,FALSE),0)</f>
        <v>0</v>
      </c>
      <c r="AG33" s="94">
        <f t="shared" si="2"/>
        <v>0</v>
      </c>
      <c r="AH33" s="93" t="str">
        <f>IFERROR(VLOOKUP(E33,'7月'!$G$3:$U$39,6,FALSE)&amp;"","")</f>
        <v/>
      </c>
      <c r="AI33" s="15" t="str">
        <f>IFERROR(VLOOKUP(E33,'7月'!$G$3:$U$39,3,FALSE)&amp;"","")</f>
        <v/>
      </c>
      <c r="AJ33" s="15" t="str">
        <f>IFERROR(VLOOKUP(E33,'7月'!$G$3:$U$39,7,FALSE)&amp;"","")</f>
        <v/>
      </c>
      <c r="AK33" s="15" t="str">
        <f>IFERROR(VLOOKUP(E33,'7月'!$G$3:$U$39,9,FALSE)&amp;"","")</f>
        <v/>
      </c>
      <c r="AL33" s="15" t="str">
        <f>IFERROR(VLOOKUP(E33,'7月'!$G$3:$U$39,10,FALSE)&amp;"","")</f>
        <v/>
      </c>
      <c r="AM33" s="15" t="str">
        <f>IFERROR(VLOOKUP(E33,'7月'!$G$3:$U$39,11,FALSE)&amp;"","")</f>
        <v/>
      </c>
      <c r="AN33" s="15">
        <f>IFERROR(VLOOKUP(E33,'7月'!$G$3:$U$39,13,FALSE),0)</f>
        <v>0</v>
      </c>
      <c r="AO33" s="94">
        <f t="shared" si="3"/>
        <v>0</v>
      </c>
      <c r="AP33" s="93" t="str">
        <f>IFERROR(VLOOKUP(E33,'8月'!$G$3:$U$50,6,FALSE)&amp;"","")</f>
        <v/>
      </c>
      <c r="AQ33" s="15" t="str">
        <f>IFERROR(VLOOKUP(E33,'8月'!$G$3:$U$50,3,FALSE)&amp;"","")</f>
        <v/>
      </c>
      <c r="AR33" s="15" t="str">
        <f>IFERROR(VLOOKUP(E33,'8月'!$G$3:$U$50,7,FALSE)&amp;"","")</f>
        <v/>
      </c>
      <c r="AS33" s="62" t="str">
        <f>IFERROR(VLOOKUP(E33,'8月'!$G$3:$U$50,9,FALSE)&amp;"","")</f>
        <v/>
      </c>
      <c r="AT33" s="62" t="str">
        <f>IFERROR(VLOOKUP(E33,'8月'!$G$3:$U$50,10,FALSE)&amp;"","")</f>
        <v/>
      </c>
      <c r="AU33" s="62" t="str">
        <f>IFERROR(VLOOKUP(E33,'8月'!$G$3:$U$50,11,FALSE)&amp;"","")</f>
        <v/>
      </c>
      <c r="AV33" s="15">
        <f>IFERROR(VLOOKUP(E33,'8月'!$G$3:$U$50,14,FALSE),0)</f>
        <v>0</v>
      </c>
      <c r="AW33" s="94">
        <f t="shared" si="4"/>
        <v>0</v>
      </c>
      <c r="AX33" s="93" t="str">
        <f>IFERROR(VLOOKUP(E33,'9月'!$G$3:$U$51,6,FALSE)&amp;"","")</f>
        <v/>
      </c>
      <c r="AY33" s="15" t="str">
        <f>IFERROR(VLOOKUP(E33,'9月'!$G$3:$U$51,3,FALSE)&amp;"","")</f>
        <v/>
      </c>
      <c r="AZ33" s="15" t="str">
        <f>IFERROR(VLOOKUP(E33,'9月'!$G$3:$U$51,7,FALSE)&amp;"","")</f>
        <v/>
      </c>
      <c r="BA33" s="15" t="str">
        <f>IFERROR(VLOOKUP(E33,'9月'!$G$3:$U$51,9,FALSE)&amp;"","")</f>
        <v/>
      </c>
      <c r="BB33" s="62" t="str">
        <f>IFERROR(VLOOKUP(E33,'9月'!$G$3:$U$51,10,FALSE)&amp;"","")</f>
        <v/>
      </c>
      <c r="BC33" s="62" t="str">
        <f>IFERROR(VLOOKUP(E33,'9月'!$G$3:$U$51,11,FALSE)&amp;"","")</f>
        <v/>
      </c>
      <c r="BD33" s="15">
        <f>IFERROR(VLOOKUP(E33,'9月'!$G$3:$U$51,14,FALSE),0)</f>
        <v>0</v>
      </c>
      <c r="BE33" s="94">
        <f t="shared" si="5"/>
        <v>0</v>
      </c>
      <c r="BF33" s="93" t="str">
        <f>IFERROR(VLOOKUP(E33,'10月'!$G$3:$U$49,6,FALSE)&amp;"","")</f>
        <v/>
      </c>
      <c r="BG33" s="15" t="str">
        <f>IFERROR(VLOOKUP(E33,'10月'!$G$3:$U$49,3,FALSE)&amp;"","")</f>
        <v/>
      </c>
      <c r="BH33" s="15" t="str">
        <f>IFERROR(VLOOKUP(E33,'10月'!$G$3:$U$49,7,FALSE)&amp;"","")</f>
        <v/>
      </c>
      <c r="BI33" s="15" t="str">
        <f>IFERROR(VLOOKUP(E33,'10月'!$G$3:$U$49,9,FALSE)&amp;"","")</f>
        <v/>
      </c>
      <c r="BJ33" s="62" t="str">
        <f>IFERROR(VLOOKUP(E33,'10月'!$G$3:$U$49,10,FALSE)&amp;"","")</f>
        <v/>
      </c>
      <c r="BK33" s="62" t="str">
        <f>IFERROR(VLOOKUP(E33,'10月'!$G$3:$U$49,11,FALSE)&amp;"","")</f>
        <v/>
      </c>
      <c r="BL33" s="15">
        <f>IFERROR(VLOOKUP(E33,'10月'!$G$3:$U$49,14,FALSE),0)</f>
        <v>0</v>
      </c>
      <c r="BM33" s="62">
        <f t="shared" si="6"/>
        <v>0</v>
      </c>
      <c r="BN33" s="74"/>
      <c r="BO33" s="584" t="s">
        <v>1009</v>
      </c>
      <c r="BP33" s="584" t="s">
        <v>1009</v>
      </c>
      <c r="BQ33" s="584" t="s">
        <v>1009</v>
      </c>
      <c r="BR33" s="584" t="s">
        <v>1009</v>
      </c>
      <c r="BS33" s="584" t="s">
        <v>1009</v>
      </c>
      <c r="BT33" s="584" t="s">
        <v>1009</v>
      </c>
      <c r="BU33" s="584" t="s">
        <v>1009</v>
      </c>
      <c r="BV33" s="609" t="str">
        <f t="shared" si="7"/>
        <v>-</v>
      </c>
      <c r="BW33" s="64" t="str">
        <f t="shared" si="11"/>
        <v>-</v>
      </c>
      <c r="BX33" s="603"/>
    </row>
    <row r="34" spans="1:78" s="25" customFormat="1" ht="19.5" customHeight="1">
      <c r="A34" s="57">
        <f t="shared" si="9"/>
        <v>31</v>
      </c>
      <c r="B34" s="65" t="s">
        <v>246</v>
      </c>
      <c r="C34" s="65" t="s">
        <v>247</v>
      </c>
      <c r="D34" s="128" t="s">
        <v>375</v>
      </c>
      <c r="E34" s="154" t="s">
        <v>421</v>
      </c>
      <c r="F34" s="152" t="s">
        <v>101</v>
      </c>
      <c r="G34" s="129">
        <v>34</v>
      </c>
      <c r="H34" s="61"/>
      <c r="I34" s="77"/>
      <c r="J34" s="91" t="str">
        <f>IFERROR(VLOOKUP(E34,'4月'!$H$3:$T$53,7,FALSE),"")</f>
        <v/>
      </c>
      <c r="K34" s="61" t="str">
        <f>IFERROR(VLOOKUP(E34,'4月'!$H$3:$T$53,2,FALSE),"")</f>
        <v/>
      </c>
      <c r="L34" s="61" t="str">
        <f>IFERROR(VLOOKUP(E34,'4月'!$H$3:$T$53,8,FALSE)&amp;"","")</f>
        <v/>
      </c>
      <c r="M34" s="61" t="str">
        <f>IFERROR(VLOOKUP(E34,'4月'!$H$3:$R$53,9,FALSE)&amp;"","")</f>
        <v/>
      </c>
      <c r="N34" s="61" t="str">
        <f>IFERROR(VLOOKUP(E34,'4月'!$H$3:$R$53,10,FALSE)&amp;"","")</f>
        <v/>
      </c>
      <c r="O34" s="61" t="str">
        <f>IFERROR(VLOOKUP(E34,'4月'!$H$3:$R$53,11,FALSE)&amp;"","")</f>
        <v/>
      </c>
      <c r="P34" s="61">
        <f>IFERROR(VLOOKUP(E34,'4月'!$H$3:$T$53,13,FALSE),0)</f>
        <v>0</v>
      </c>
      <c r="Q34" s="92">
        <f t="shared" si="0"/>
        <v>0</v>
      </c>
      <c r="R34" s="91" t="str">
        <f>IFERROR(VLOOKUP(E34,'5月'!$G$3:$U$51,6,FALSE)&amp;"","")</f>
        <v>109</v>
      </c>
      <c r="S34" s="153" t="str">
        <f>IFERROR(VLOOKUP(E34,'5月'!$G$3:$U$51,3,FALSE)&amp;"","")</f>
        <v>34</v>
      </c>
      <c r="T34" s="61" t="str">
        <f>IFERROR(VLOOKUP(E34,'5月'!$G$3:$U$51,7,FALSE)&amp;"","")</f>
        <v>75</v>
      </c>
      <c r="U34" s="61" t="str">
        <f>IFERROR(VLOOKUP(E34,'5月'!$G$3:$U$51,9,FALSE)&amp;"","")</f>
        <v/>
      </c>
      <c r="V34" s="61" t="str">
        <f>IFERROR(VLOOKUP(E34,'5月'!$G$3:$U$51,9,FALSE)&amp;"","")</f>
        <v/>
      </c>
      <c r="W34" s="61" t="str">
        <f>IFERROR(VLOOKUP(E34,'5月'!$G$3:$U$51,10,FALSE)&amp;"","")</f>
        <v/>
      </c>
      <c r="X34" s="61">
        <f>IFERROR(VLOOKUP(E34,'5月'!$G$3:$U$51,13,FALSE),0)</f>
        <v>4</v>
      </c>
      <c r="Y34" s="92">
        <f t="shared" si="1"/>
        <v>4</v>
      </c>
      <c r="Z34" s="93" t="str">
        <f>IFERROR(VLOOKUP(E34,'6月'!$G$3:$U$55,6,FALSE)&amp;"","")</f>
        <v>107</v>
      </c>
      <c r="AA34" s="15" t="str">
        <f>IFERROR(VLOOKUP(E34,'6月'!$G$3:$U$55,3,FALSE)&amp;"","")</f>
        <v>34</v>
      </c>
      <c r="AB34" s="15" t="str">
        <f>IFERROR(VLOOKUP(E34,'6月'!$G$3:$U$55,7,FALSE)&amp;"","")</f>
        <v>73</v>
      </c>
      <c r="AC34" s="15" t="str">
        <f>IFERROR(VLOOKUP(E34,'6月'!$G$3:$U$55,9,FALSE)&amp;"","")</f>
        <v/>
      </c>
      <c r="AD34" s="15" t="str">
        <f>IFERROR(VLOOKUP(E34,'6月'!$G$3:$U$55,10,FALSE)&amp;"","")</f>
        <v/>
      </c>
      <c r="AE34" s="15" t="str">
        <f>IFERROR(VLOOKUP(E34,'6月'!$G$3:$U$55,11,FALSE)&amp;"","")</f>
        <v/>
      </c>
      <c r="AF34" s="15">
        <f>IFERROR(VLOOKUP(E34,'6月'!$G$3:$U$55,13,FALSE),0)</f>
        <v>3</v>
      </c>
      <c r="AG34" s="94">
        <f t="shared" si="2"/>
        <v>7</v>
      </c>
      <c r="AH34" s="93" t="str">
        <f>IFERROR(VLOOKUP(E34,'7月'!$G$3:$U$39,6,FALSE)&amp;"","")</f>
        <v/>
      </c>
      <c r="AI34" s="15" t="str">
        <f>IFERROR(VLOOKUP(E34,'7月'!$G$3:$U$39,3,FALSE)&amp;"","")</f>
        <v/>
      </c>
      <c r="AJ34" s="15" t="str">
        <f>IFERROR(VLOOKUP(E34,'7月'!$G$3:$U$39,7,FALSE)&amp;"","")</f>
        <v/>
      </c>
      <c r="AK34" s="15" t="str">
        <f>IFERROR(VLOOKUP(E34,'7月'!$G$3:$U$39,9,FALSE)&amp;"","")</f>
        <v/>
      </c>
      <c r="AL34" s="15" t="str">
        <f>IFERROR(VLOOKUP(E34,'7月'!$G$3:$U$39,10,FALSE)&amp;"","")</f>
        <v/>
      </c>
      <c r="AM34" s="15" t="str">
        <f>IFERROR(VLOOKUP(E34,'7月'!$G$3:$U$39,11,FALSE)&amp;"","")</f>
        <v/>
      </c>
      <c r="AN34" s="15">
        <f>IFERROR(VLOOKUP(E34,'7月'!$G$3:$U$39,13,FALSE),0)</f>
        <v>0</v>
      </c>
      <c r="AO34" s="94">
        <f t="shared" si="3"/>
        <v>7</v>
      </c>
      <c r="AP34" s="93" t="str">
        <f>IFERROR(VLOOKUP(E34,'8月'!$G$3:$U$50,6,FALSE)&amp;"","")</f>
        <v>110</v>
      </c>
      <c r="AQ34" s="15" t="str">
        <f>IFERROR(VLOOKUP(E34,'8月'!$G$3:$U$50,3,FALSE)&amp;"","")</f>
        <v>34</v>
      </c>
      <c r="AR34" s="15" t="str">
        <f>IFERROR(VLOOKUP(E34,'8月'!$G$3:$U$50,7,FALSE)&amp;"","")</f>
        <v>76</v>
      </c>
      <c r="AS34" s="62" t="str">
        <f>IFERROR(VLOOKUP(E34,'8月'!$G$3:$U$50,9,FALSE)&amp;"","")</f>
        <v/>
      </c>
      <c r="AT34" s="62" t="str">
        <f>IFERROR(VLOOKUP(E34,'8月'!$G$3:$U$50,10,FALSE)&amp;"","")</f>
        <v/>
      </c>
      <c r="AU34" s="62" t="str">
        <f>IFERROR(VLOOKUP(E34,'8月'!$G$3:$U$50,11,FALSE)&amp;"","")</f>
        <v/>
      </c>
      <c r="AV34" s="15">
        <f>IFERROR(VLOOKUP(E34,'8月'!$G$3:$U$50,14,FALSE),0)</f>
        <v>1</v>
      </c>
      <c r="AW34" s="94">
        <f t="shared" si="4"/>
        <v>8</v>
      </c>
      <c r="AX34" s="93" t="str">
        <f>IFERROR(VLOOKUP(E34,'9月'!$G$3:$U$51,6,FALSE)&amp;"","")</f>
        <v/>
      </c>
      <c r="AY34" s="15" t="str">
        <f>IFERROR(VLOOKUP(E34,'9月'!$G$3:$U$51,3,FALSE)&amp;"","")</f>
        <v/>
      </c>
      <c r="AZ34" s="15" t="str">
        <f>IFERROR(VLOOKUP(E34,'9月'!$G$3:$U$51,7,FALSE)&amp;"","")</f>
        <v/>
      </c>
      <c r="BA34" s="15" t="str">
        <f>IFERROR(VLOOKUP(E34,'9月'!$G$3:$U$51,9,FALSE)&amp;"","")</f>
        <v/>
      </c>
      <c r="BB34" s="62" t="str">
        <f>IFERROR(VLOOKUP(E34,'9月'!$G$3:$U$51,10,FALSE)&amp;"","")</f>
        <v/>
      </c>
      <c r="BC34" s="62" t="str">
        <f>IFERROR(VLOOKUP(E34,'9月'!$G$3:$U$51,11,FALSE)&amp;"","")</f>
        <v/>
      </c>
      <c r="BD34" s="15">
        <f>IFERROR(VLOOKUP(E34,'9月'!$G$3:$U$51,14,FALSE),0)</f>
        <v>0</v>
      </c>
      <c r="BE34" s="94">
        <f t="shared" si="5"/>
        <v>8</v>
      </c>
      <c r="BF34" s="93" t="str">
        <f>IFERROR(VLOOKUP(E34,'10月'!$G$3:$U$49,6,FALSE)&amp;"","")</f>
        <v/>
      </c>
      <c r="BG34" s="15" t="str">
        <f>IFERROR(VLOOKUP(E34,'10月'!$G$3:$U$49,3,FALSE)&amp;"","")</f>
        <v/>
      </c>
      <c r="BH34" s="15" t="str">
        <f>IFERROR(VLOOKUP(E34,'10月'!$G$3:$U$49,7,FALSE)&amp;"","")</f>
        <v/>
      </c>
      <c r="BI34" s="15" t="str">
        <f>IFERROR(VLOOKUP(E34,'10月'!$G$3:$U$49,9,FALSE)&amp;"","")</f>
        <v/>
      </c>
      <c r="BJ34" s="62" t="str">
        <f>IFERROR(VLOOKUP(E34,'10月'!$G$3:$U$49,10,FALSE)&amp;"","")</f>
        <v/>
      </c>
      <c r="BK34" s="62" t="str">
        <f>IFERROR(VLOOKUP(E34,'10月'!$G$3:$U$49,11,FALSE)&amp;"","")</f>
        <v/>
      </c>
      <c r="BL34" s="15">
        <f>IFERROR(VLOOKUP(E34,'10月'!$G$3:$U$49,14,FALSE),0)</f>
        <v>0</v>
      </c>
      <c r="BM34" s="62">
        <f t="shared" si="6"/>
        <v>8</v>
      </c>
      <c r="BN34" s="74"/>
      <c r="BO34" s="584" t="s">
        <v>1009</v>
      </c>
      <c r="BP34" s="584">
        <v>109</v>
      </c>
      <c r="BQ34" s="584">
        <v>107</v>
      </c>
      <c r="BR34" s="584" t="s">
        <v>1009</v>
      </c>
      <c r="BS34" s="584">
        <v>110</v>
      </c>
      <c r="BT34" s="584" t="s">
        <v>1009</v>
      </c>
      <c r="BU34" s="584" t="s">
        <v>1009</v>
      </c>
      <c r="BV34" s="609">
        <f t="shared" si="7"/>
        <v>108.66666666666667</v>
      </c>
      <c r="BW34" s="64">
        <f t="shared" ref="BW34:BW83" si="13">IFERROR(MIN(((BV34-72)*0.8),36),"-")</f>
        <v>29.333333333333339</v>
      </c>
      <c r="BX34" s="603"/>
    </row>
    <row r="35" spans="1:78" s="25" customFormat="1" ht="19.5" customHeight="1">
      <c r="A35" s="57">
        <f t="shared" si="9"/>
        <v>32</v>
      </c>
      <c r="B35" s="128" t="s">
        <v>37</v>
      </c>
      <c r="C35" s="128" t="s">
        <v>248</v>
      </c>
      <c r="D35" s="128" t="s">
        <v>4</v>
      </c>
      <c r="E35" s="154" t="s">
        <v>422</v>
      </c>
      <c r="F35" s="152" t="s">
        <v>101</v>
      </c>
      <c r="G35" s="129">
        <v>10</v>
      </c>
      <c r="H35" s="59"/>
      <c r="I35" s="77"/>
      <c r="J35" s="91">
        <f>IFERROR(VLOOKUP(E35,'4月'!$H$3:$T$53,7,FALSE),"")</f>
        <v>93</v>
      </c>
      <c r="K35" s="61">
        <f>IFERROR(VLOOKUP(E35,'4月'!$H$3:$T$53,2,FALSE),"")</f>
        <v>10</v>
      </c>
      <c r="L35" s="61" t="str">
        <f>IFERROR(VLOOKUP(E35,'4月'!$H$3:$T$53,8,FALSE)&amp;"","")</f>
        <v>83</v>
      </c>
      <c r="M35" s="61" t="str">
        <f>IFERROR(VLOOKUP(E35,'4月'!$H$3:$R$53,9,FALSE)&amp;"","")</f>
        <v/>
      </c>
      <c r="N35" s="61" t="str">
        <f>IFERROR(VLOOKUP(E35,'4月'!$H$3:$R$53,10,FALSE)&amp;"","")</f>
        <v/>
      </c>
      <c r="O35" s="61" t="str">
        <f>IFERROR(VLOOKUP(E35,'4月'!$H$3:$R$53,11,FALSE)&amp;"","")</f>
        <v/>
      </c>
      <c r="P35" s="61">
        <f>IFERROR(VLOOKUP(E35,'4月'!$H$3:$T$53,13,FALSE),0)</f>
        <v>1</v>
      </c>
      <c r="Q35" s="92">
        <f t="shared" si="0"/>
        <v>1</v>
      </c>
      <c r="R35" s="91" t="str">
        <f>IFERROR(VLOOKUP(E35,'5月'!$G$3:$U$51,6,FALSE)&amp;"","")</f>
        <v/>
      </c>
      <c r="S35" s="153" t="str">
        <f>IFERROR(VLOOKUP(E35,'5月'!$G$3:$U$51,3,FALSE)&amp;"","")</f>
        <v/>
      </c>
      <c r="T35" s="61" t="str">
        <f>IFERROR(VLOOKUP(E35,'5月'!$G$3:$U$51,7,FALSE)&amp;"","")</f>
        <v/>
      </c>
      <c r="U35" s="61" t="str">
        <f>IFERROR(VLOOKUP(E35,'5月'!$G$3:$U$51,9,FALSE)&amp;"","")</f>
        <v/>
      </c>
      <c r="V35" s="61" t="str">
        <f>IFERROR(VLOOKUP(E35,'5月'!$G$3:$U$51,9,FALSE)&amp;"","")</f>
        <v/>
      </c>
      <c r="W35" s="61" t="str">
        <f>IFERROR(VLOOKUP(E35,'5月'!$G$3:$U$51,10,FALSE)&amp;"","")</f>
        <v/>
      </c>
      <c r="X35" s="61">
        <f>IFERROR(VLOOKUP(E35,'5月'!$G$3:$U$51,13,FALSE),0)</f>
        <v>0</v>
      </c>
      <c r="Y35" s="92">
        <f t="shared" si="1"/>
        <v>1</v>
      </c>
      <c r="Z35" s="93" t="str">
        <f>IFERROR(VLOOKUP(E35,'6月'!$G$3:$U$55,6,FALSE)&amp;"","")</f>
        <v>92</v>
      </c>
      <c r="AA35" s="15" t="str">
        <f>IFERROR(VLOOKUP(E35,'6月'!$G$3:$U$55,3,FALSE)&amp;"","")</f>
        <v>10</v>
      </c>
      <c r="AB35" s="15" t="str">
        <f>IFERROR(VLOOKUP(E35,'6月'!$G$3:$U$55,7,FALSE)&amp;"","")</f>
        <v>82</v>
      </c>
      <c r="AC35" s="15" t="str">
        <f>IFERROR(VLOOKUP(E35,'6月'!$G$3:$U$55,9,FALSE)&amp;"","")</f>
        <v/>
      </c>
      <c r="AD35" s="15" t="str">
        <f>IFERROR(VLOOKUP(E35,'6月'!$G$3:$U$55,10,FALSE)&amp;"","")</f>
        <v/>
      </c>
      <c r="AE35" s="15" t="str">
        <f>IFERROR(VLOOKUP(E35,'6月'!$G$3:$U$55,11,FALSE)&amp;"","")</f>
        <v/>
      </c>
      <c r="AF35" s="15">
        <f>IFERROR(VLOOKUP(E35,'6月'!$G$3:$U$55,13,FALSE),0)</f>
        <v>1</v>
      </c>
      <c r="AG35" s="94">
        <f t="shared" si="2"/>
        <v>2</v>
      </c>
      <c r="AH35" s="93" t="str">
        <f>IFERROR(VLOOKUP(E35,'7月'!$G$3:$U$39,6,FALSE)&amp;"","")</f>
        <v>85</v>
      </c>
      <c r="AI35" s="15" t="str">
        <f>IFERROR(VLOOKUP(E35,'7月'!$G$3:$U$39,3,FALSE)&amp;"","")</f>
        <v>10</v>
      </c>
      <c r="AJ35" s="15" t="str">
        <f>IFERROR(VLOOKUP(E35,'7月'!$G$3:$U$39,7,FALSE)&amp;"","")</f>
        <v>75</v>
      </c>
      <c r="AK35" s="15" t="str">
        <f>IFERROR(VLOOKUP(E35,'7月'!$G$3:$U$39,9,FALSE)&amp;"","")</f>
        <v/>
      </c>
      <c r="AL35" s="15" t="str">
        <f>IFERROR(VLOOKUP(E35,'7月'!$G$3:$U$39,10,FALSE)&amp;"","")</f>
        <v>#3</v>
      </c>
      <c r="AM35" s="15" t="str">
        <f>IFERROR(VLOOKUP(E35,'7月'!$G$3:$U$39,11,FALSE)&amp;"","")</f>
        <v/>
      </c>
      <c r="AN35" s="15">
        <f>IFERROR(VLOOKUP(E35,'7月'!$G$3:$U$39,13,FALSE),0)</f>
        <v>6</v>
      </c>
      <c r="AO35" s="94">
        <f t="shared" si="3"/>
        <v>8</v>
      </c>
      <c r="AP35" s="93" t="str">
        <f>IFERROR(VLOOKUP(E35,'8月'!$G$3:$U$50,6,FALSE)&amp;"","")</f>
        <v>87</v>
      </c>
      <c r="AQ35" s="15" t="str">
        <f>IFERROR(VLOOKUP(E35,'8月'!$G$3:$U$50,3,FALSE)&amp;"","")</f>
        <v>10</v>
      </c>
      <c r="AR35" s="15" t="str">
        <f>IFERROR(VLOOKUP(E35,'8月'!$G$3:$U$50,7,FALSE)&amp;"","")</f>
        <v>77</v>
      </c>
      <c r="AS35" s="62" t="str">
        <f>IFERROR(VLOOKUP(E35,'8月'!$G$3:$U$50,9,FALSE)&amp;"","")</f>
        <v>#14</v>
      </c>
      <c r="AT35" s="62" t="str">
        <f>IFERROR(VLOOKUP(E35,'8月'!$G$3:$U$50,10,FALSE)&amp;"","")</f>
        <v/>
      </c>
      <c r="AU35" s="62" t="str">
        <f>IFERROR(VLOOKUP(E35,'8月'!$G$3:$U$50,11,FALSE)&amp;"","")</f>
        <v/>
      </c>
      <c r="AV35" s="15">
        <f>IFERROR(VLOOKUP(E35,'8月'!$G$3:$U$50,14,FALSE),0)</f>
        <v>1</v>
      </c>
      <c r="AW35" s="94">
        <f t="shared" si="4"/>
        <v>9</v>
      </c>
      <c r="AX35" s="93" t="str">
        <f>IFERROR(VLOOKUP(E35,'9月'!$G$3:$U$51,6,FALSE)&amp;"","")</f>
        <v>86</v>
      </c>
      <c r="AY35" s="15" t="str">
        <f>IFERROR(VLOOKUP(E35,'9月'!$G$3:$U$51,3,FALSE)&amp;"","")</f>
        <v>10</v>
      </c>
      <c r="AZ35" s="15" t="str">
        <f>IFERROR(VLOOKUP(E35,'9月'!$G$3:$U$51,7,FALSE)&amp;"","")</f>
        <v>76</v>
      </c>
      <c r="BA35" s="15" t="str">
        <f>IFERROR(VLOOKUP(E35,'9月'!$G$3:$U$51,9,FALSE)&amp;"","")</f>
        <v/>
      </c>
      <c r="BB35" s="62" t="str">
        <f>IFERROR(VLOOKUP(E35,'9月'!$G$3:$U$51,10,FALSE)&amp;"","")</f>
        <v/>
      </c>
      <c r="BC35" s="62" t="str">
        <f>IFERROR(VLOOKUP(E35,'9月'!$G$3:$U$51,11,FALSE)&amp;"","")</f>
        <v/>
      </c>
      <c r="BD35" s="15">
        <f>IFERROR(VLOOKUP(E35,'9月'!$G$3:$U$51,14,FALSE),0)</f>
        <v>3</v>
      </c>
      <c r="BE35" s="94">
        <f t="shared" si="5"/>
        <v>12</v>
      </c>
      <c r="BF35" s="396" t="str">
        <f>IFERROR(VLOOKUP(E35,'10月'!$G$3:$U$49,6,FALSE)&amp;"","")</f>
        <v>83</v>
      </c>
      <c r="BG35" s="15" t="str">
        <f>IFERROR(VLOOKUP(E35,'10月'!$G$3:$U$49,3,FALSE)&amp;"","")</f>
        <v>10</v>
      </c>
      <c r="BH35" s="586" t="str">
        <f>IFERROR(VLOOKUP(E35,'10月'!$G$3:$U$49,7,FALSE)&amp;"","")</f>
        <v>73</v>
      </c>
      <c r="BI35" s="15" t="str">
        <f>IFERROR(VLOOKUP(E35,'10月'!$G$3:$U$49,9,FALSE)&amp;"","")</f>
        <v>#9</v>
      </c>
      <c r="BJ35" s="62" t="str">
        <f>IFERROR(VLOOKUP(E35,'10月'!$G$3:$U$49,10,FALSE)&amp;"","")</f>
        <v/>
      </c>
      <c r="BK35" s="62" t="str">
        <f>IFERROR(VLOOKUP(E35,'10月'!$G$3:$U$49,11,FALSE)&amp;"","")</f>
        <v/>
      </c>
      <c r="BL35" s="15">
        <f>IFERROR(VLOOKUP(E35,'10月'!$G$3:$U$49,14,FALSE),0)</f>
        <v>15</v>
      </c>
      <c r="BM35" s="62">
        <f t="shared" si="6"/>
        <v>27</v>
      </c>
      <c r="BN35" s="74"/>
      <c r="BO35" s="584">
        <v>93</v>
      </c>
      <c r="BP35" s="584" t="s">
        <v>1009</v>
      </c>
      <c r="BQ35" s="584">
        <v>92</v>
      </c>
      <c r="BR35" s="584">
        <v>85</v>
      </c>
      <c r="BS35" s="584">
        <v>87</v>
      </c>
      <c r="BT35" s="584">
        <v>86</v>
      </c>
      <c r="BU35" s="584">
        <v>83</v>
      </c>
      <c r="BV35" s="609">
        <f t="shared" si="7"/>
        <v>87.666666666666671</v>
      </c>
      <c r="BW35" s="64">
        <f t="shared" si="13"/>
        <v>12.533333333333339</v>
      </c>
      <c r="BX35" s="603"/>
    </row>
    <row r="36" spans="1:78" s="25" customFormat="1" ht="19.5" customHeight="1">
      <c r="A36" s="57">
        <f t="shared" si="9"/>
        <v>33</v>
      </c>
      <c r="B36" s="65" t="s">
        <v>37</v>
      </c>
      <c r="C36" s="65" t="s">
        <v>60</v>
      </c>
      <c r="D36" s="128" t="s">
        <v>3</v>
      </c>
      <c r="E36" s="154" t="s">
        <v>423</v>
      </c>
      <c r="F36" s="152" t="s">
        <v>104</v>
      </c>
      <c r="G36" s="129">
        <v>32</v>
      </c>
      <c r="H36" s="59"/>
      <c r="I36" s="77"/>
      <c r="J36" s="91">
        <f>IFERROR(VLOOKUP(E36,'4月'!$H$3:$T$53,7,FALSE),"")</f>
        <v>114</v>
      </c>
      <c r="K36" s="61">
        <f>IFERROR(VLOOKUP(E36,'4月'!$H$3:$T$53,2,FALSE),"")</f>
        <v>32</v>
      </c>
      <c r="L36" s="61" t="str">
        <f>IFERROR(VLOOKUP(E36,'4月'!$H$3:$T$53,8,FALSE)&amp;"","")</f>
        <v>82</v>
      </c>
      <c r="M36" s="61" t="str">
        <f>IFERROR(VLOOKUP(E36,'4月'!$H$3:$R$53,9,FALSE)&amp;"","")</f>
        <v/>
      </c>
      <c r="N36" s="61" t="str">
        <f>IFERROR(VLOOKUP(E36,'4月'!$H$3:$R$53,10,FALSE)&amp;"","")</f>
        <v/>
      </c>
      <c r="O36" s="61" t="str">
        <f>IFERROR(VLOOKUP(E36,'4月'!$H$3:$R$53,11,FALSE)&amp;"","")</f>
        <v/>
      </c>
      <c r="P36" s="61">
        <f>IFERROR(VLOOKUP(E36,'4月'!$H$3:$T$53,13,FALSE),0)</f>
        <v>1</v>
      </c>
      <c r="Q36" s="92">
        <f t="shared" ref="Q36:Q67" si="14">P36</f>
        <v>1</v>
      </c>
      <c r="R36" s="91" t="str">
        <f>IFERROR(VLOOKUP(E36,'5月'!$G$3:$U$51,6,FALSE)&amp;"","")</f>
        <v>116</v>
      </c>
      <c r="S36" s="153" t="str">
        <f>IFERROR(VLOOKUP(E36,'5月'!$G$3:$U$51,3,FALSE)&amp;"","")</f>
        <v>32</v>
      </c>
      <c r="T36" s="61" t="str">
        <f>IFERROR(VLOOKUP(E36,'5月'!$G$3:$U$51,7,FALSE)&amp;"","")</f>
        <v>84</v>
      </c>
      <c r="U36" s="61" t="str">
        <f>IFERROR(VLOOKUP(E36,'5月'!$G$3:$U$51,8,FALSE)&amp;"","")</f>
        <v/>
      </c>
      <c r="V36" s="61" t="str">
        <f>IFERROR(VLOOKUP(E36,'5月'!$G$3:$U$51,9,FALSE)&amp;"","")</f>
        <v/>
      </c>
      <c r="W36" s="61" t="str">
        <f>IFERROR(VLOOKUP(E36,'5月'!$G$3:$U$51,10,FALSE)&amp;"","")</f>
        <v/>
      </c>
      <c r="X36" s="61">
        <f>IFERROR(VLOOKUP(E36,'5月'!$G$3:$U$51,13,FALSE),0)</f>
        <v>1</v>
      </c>
      <c r="Y36" s="92">
        <f t="shared" ref="Y36:Y67" si="15">IFERROR(Q36+X36,0)</f>
        <v>2</v>
      </c>
      <c r="Z36" s="93" t="str">
        <f>IFERROR(VLOOKUP(E36,'6月'!$G$3:$U$55,6,FALSE)&amp;"","")</f>
        <v>112</v>
      </c>
      <c r="AA36" s="15" t="str">
        <f>IFERROR(VLOOKUP(E36,'6月'!$G$3:$U$55,3,FALSE)&amp;"","")</f>
        <v>32</v>
      </c>
      <c r="AB36" s="15" t="str">
        <f>IFERROR(VLOOKUP(E36,'6月'!$G$3:$U$55,7,FALSE)&amp;"","")</f>
        <v>80</v>
      </c>
      <c r="AC36" s="15" t="str">
        <f>IFERROR(VLOOKUP(E36,'6月'!$G$3:$U$55,9,FALSE)&amp;"","")</f>
        <v/>
      </c>
      <c r="AD36" s="15" t="str">
        <f>IFERROR(VLOOKUP(E36,'6月'!$G$3:$U$55,10,FALSE)&amp;"","")</f>
        <v/>
      </c>
      <c r="AE36" s="15" t="str">
        <f>IFERROR(VLOOKUP(E36,'6月'!$G$3:$U$55,11,FALSE)&amp;"","")</f>
        <v/>
      </c>
      <c r="AF36" s="15">
        <f>IFERROR(VLOOKUP(E36,'6月'!$G$3:$U$55,13,FALSE),0)</f>
        <v>1</v>
      </c>
      <c r="AG36" s="94">
        <f t="shared" ref="AG36:AG67" si="16">IFERROR(AF36+Y36,0)</f>
        <v>3</v>
      </c>
      <c r="AH36" s="93" t="str">
        <f>IFERROR(VLOOKUP(E36,'7月'!$G$3:$U$39,6,FALSE)&amp;"","")</f>
        <v>114</v>
      </c>
      <c r="AI36" s="15" t="str">
        <f>IFERROR(VLOOKUP(E36,'7月'!$G$3:$U$39,3,FALSE)&amp;"","")</f>
        <v>32</v>
      </c>
      <c r="AJ36" s="15" t="str">
        <f>IFERROR(VLOOKUP(E36,'7月'!$G$3:$U$39,7,FALSE)&amp;"","")</f>
        <v>82</v>
      </c>
      <c r="AK36" s="15" t="str">
        <f>IFERROR(VLOOKUP(E36,'7月'!$G$3:$U$39,9,FALSE)&amp;"","")</f>
        <v/>
      </c>
      <c r="AL36" s="15" t="str">
        <f>IFERROR(VLOOKUP(E36,'7月'!$G$3:$U$39,10,FALSE)&amp;"","")</f>
        <v/>
      </c>
      <c r="AM36" s="15" t="str">
        <f>IFERROR(VLOOKUP(E36,'7月'!$G$3:$U$39,11,FALSE)&amp;"","")</f>
        <v/>
      </c>
      <c r="AN36" s="15">
        <f>IFERROR(VLOOKUP(E36,'7月'!$G$3:$U$39,13,FALSE),0)</f>
        <v>1</v>
      </c>
      <c r="AO36" s="94">
        <f t="shared" ref="AO36:AO67" si="17">IFERROR(AG36+AN36,0)</f>
        <v>4</v>
      </c>
      <c r="AP36" s="93" t="str">
        <f>IFERROR(VLOOKUP(E36,'8月'!$G$3:$U$50,6,FALSE)&amp;"","")</f>
        <v/>
      </c>
      <c r="AQ36" s="15" t="str">
        <f>IFERROR(VLOOKUP(E36,'8月'!$G$3:$U$50,3,FALSE)&amp;"","")</f>
        <v/>
      </c>
      <c r="AR36" s="70"/>
      <c r="AS36" s="62" t="str">
        <f>IFERROR(VLOOKUP(E36,'8月'!$G$3:$U$50,9,FALSE)&amp;"","")</f>
        <v/>
      </c>
      <c r="AT36" s="62" t="str">
        <f>IFERROR(VLOOKUP(E36,'8月'!$G$3:$U$50,10,FALSE)&amp;"","")</f>
        <v/>
      </c>
      <c r="AU36" s="62" t="str">
        <f>IFERROR(VLOOKUP(E36,'8月'!$G$3:$U$50,11,FALSE)&amp;"","")</f>
        <v/>
      </c>
      <c r="AV36" s="15">
        <f>IFERROR(VLOOKUP(E36,'8月'!$G$3:$U$50,14,FALSE),0)</f>
        <v>0</v>
      </c>
      <c r="AW36" s="94">
        <f t="shared" ref="AW36:AW67" si="18">IFERROR(AO36+AV36,0)</f>
        <v>4</v>
      </c>
      <c r="AX36" s="93" t="str">
        <f>IFERROR(VLOOKUP(E36,'9月'!$G$3:$U$51,6,FALSE)&amp;"","")</f>
        <v>118</v>
      </c>
      <c r="AY36" s="15" t="str">
        <f>IFERROR(VLOOKUP(E36,'9月'!$G$3:$U$51,3,FALSE)&amp;"","")</f>
        <v>32</v>
      </c>
      <c r="AZ36" s="15" t="str">
        <f>IFERROR(VLOOKUP(E36,'9月'!$G$3:$U$51,7,FALSE)&amp;"","")</f>
        <v>86</v>
      </c>
      <c r="BA36" s="15" t="str">
        <f>IFERROR(VLOOKUP(E36,'9月'!$G$3:$U$51,9,FALSE)&amp;"","")</f>
        <v/>
      </c>
      <c r="BB36" s="62" t="str">
        <f>IFERROR(VLOOKUP(E36,'9月'!$G$3:$U$51,10,FALSE)&amp;"","")</f>
        <v/>
      </c>
      <c r="BC36" s="62" t="str">
        <f>IFERROR(VLOOKUP(E36,'9月'!$G$3:$U$51,11,FALSE)&amp;"","")</f>
        <v/>
      </c>
      <c r="BD36" s="15">
        <f>IFERROR(VLOOKUP(E36,'9月'!$G$3:$U$51,14,FALSE),0)</f>
        <v>1</v>
      </c>
      <c r="BE36" s="94">
        <f t="shared" ref="BE36:BE67" si="19">IFERROR(AW36+BD36,0)</f>
        <v>5</v>
      </c>
      <c r="BF36" s="93" t="str">
        <f>IFERROR(VLOOKUP(E36,'10月'!$G$3:$U$49,6,FALSE)&amp;"","")</f>
        <v>116</v>
      </c>
      <c r="BG36" s="15" t="str">
        <f>IFERROR(VLOOKUP(E36,'10月'!$G$3:$U$49,3,FALSE)&amp;"","")</f>
        <v>32</v>
      </c>
      <c r="BH36" s="15" t="str">
        <f>IFERROR(VLOOKUP(E36,'10月'!$G$3:$U$49,7,FALSE)&amp;"","")</f>
        <v>84</v>
      </c>
      <c r="BI36" s="15" t="str">
        <f>IFERROR(VLOOKUP(E36,'10月'!$G$3:$U$49,9,FALSE)&amp;"","")</f>
        <v/>
      </c>
      <c r="BJ36" s="62" t="str">
        <f>IFERROR(VLOOKUP(E36,'10月'!$G$3:$U$49,10,FALSE)&amp;"","")</f>
        <v/>
      </c>
      <c r="BK36" s="62" t="str">
        <f>IFERROR(VLOOKUP(E36,'10月'!$G$3:$U$49,11,FALSE)&amp;"","")</f>
        <v/>
      </c>
      <c r="BL36" s="15">
        <f>IFERROR(VLOOKUP(E36,'10月'!$G$3:$U$49,14,FALSE),0)</f>
        <v>1</v>
      </c>
      <c r="BM36" s="62">
        <f t="shared" ref="BM36:BM67" si="20">BE36+BL36</f>
        <v>6</v>
      </c>
      <c r="BN36" s="74"/>
      <c r="BO36" s="584">
        <v>114</v>
      </c>
      <c r="BP36" s="584">
        <v>116</v>
      </c>
      <c r="BQ36" s="584">
        <v>112</v>
      </c>
      <c r="BR36" s="584">
        <v>114</v>
      </c>
      <c r="BS36" s="584" t="s">
        <v>1009</v>
      </c>
      <c r="BT36" s="584">
        <v>118</v>
      </c>
      <c r="BU36" s="584">
        <v>116</v>
      </c>
      <c r="BV36" s="609">
        <f t="shared" ref="BV36:BV67" si="21">IFERROR(AVERAGE(BO36,BP36,BQ36,BR36,BS36,BT36,BU36),"-")</f>
        <v>115</v>
      </c>
      <c r="BW36" s="64">
        <f t="shared" si="13"/>
        <v>34.4</v>
      </c>
      <c r="BX36" s="603"/>
    </row>
    <row r="37" spans="1:78" s="25" customFormat="1" ht="19.5" customHeight="1">
      <c r="A37" s="57">
        <f t="shared" si="9"/>
        <v>34</v>
      </c>
      <c r="B37" s="65" t="s">
        <v>250</v>
      </c>
      <c r="C37" s="65" t="s">
        <v>251</v>
      </c>
      <c r="D37" s="128" t="s">
        <v>376</v>
      </c>
      <c r="E37" s="154" t="s">
        <v>424</v>
      </c>
      <c r="F37" s="152" t="s">
        <v>101</v>
      </c>
      <c r="G37" s="129">
        <v>27</v>
      </c>
      <c r="H37" s="79" t="s">
        <v>874</v>
      </c>
      <c r="I37" s="77"/>
      <c r="J37" s="91">
        <f>IFERROR(VLOOKUP(E37,'4月'!$H$3:$T$53,7,FALSE),"")</f>
        <v>108</v>
      </c>
      <c r="K37" s="61">
        <f>IFERROR(VLOOKUP(E37,'4月'!$H$3:$T$53,2,FALSE),"")</f>
        <v>26</v>
      </c>
      <c r="L37" s="61" t="str">
        <f>IFERROR(VLOOKUP(E37,'4月'!$H$3:$T$53,8,FALSE)&amp;"","")</f>
        <v>82</v>
      </c>
      <c r="M37" s="61" t="str">
        <f>IFERROR(VLOOKUP(E37,'4月'!$H$3:$R$53,9,FALSE)&amp;"","")</f>
        <v/>
      </c>
      <c r="N37" s="61" t="str">
        <f>IFERROR(VLOOKUP(E37,'4月'!$H$3:$R$53,10,FALSE)&amp;"","")</f>
        <v/>
      </c>
      <c r="O37" s="61" t="str">
        <f>IFERROR(VLOOKUP(E37,'4月'!$H$3:$R$53,11,FALSE)&amp;"","")</f>
        <v/>
      </c>
      <c r="P37" s="61">
        <f>IFERROR(VLOOKUP(E37,'4月'!$H$3:$T$53,13,FALSE),0)</f>
        <v>1</v>
      </c>
      <c r="Q37" s="92">
        <f t="shared" si="14"/>
        <v>1</v>
      </c>
      <c r="R37" s="91" t="str">
        <f>IFERROR(VLOOKUP(E37,'5月'!$G$3:$U$51,6,FALSE)&amp;"","")</f>
        <v>103</v>
      </c>
      <c r="S37" s="153" t="str">
        <f>IFERROR(VLOOKUP(E37,'5月'!$G$3:$U$51,3,FALSE)&amp;"","")</f>
        <v>26</v>
      </c>
      <c r="T37" s="61" t="str">
        <f>IFERROR(VLOOKUP(E37,'5月'!$G$3:$U$51,7,FALSE)&amp;"","")</f>
        <v>77</v>
      </c>
      <c r="U37" s="61" t="str">
        <f>IFERROR(VLOOKUP(E37,'5月'!$G$3:$U$51,9,FALSE)&amp;"","")</f>
        <v/>
      </c>
      <c r="V37" s="61" t="str">
        <f>IFERROR(VLOOKUP(E37,'5月'!$G$3:$U$51,9,FALSE)&amp;"","")</f>
        <v/>
      </c>
      <c r="W37" s="61" t="str">
        <f>IFERROR(VLOOKUP(E37,'5月'!$G$3:$U$51,10,FALSE)&amp;"","")</f>
        <v/>
      </c>
      <c r="X37" s="61">
        <f>IFERROR(VLOOKUP(E37,'5月'!$G$3:$U$51,13,FALSE),0)</f>
        <v>1</v>
      </c>
      <c r="Y37" s="92">
        <f t="shared" si="15"/>
        <v>2</v>
      </c>
      <c r="Z37" s="93" t="str">
        <f>IFERROR(VLOOKUP(E37,'6月'!$G$3:$U$55,6,FALSE)&amp;"","")</f>
        <v>110</v>
      </c>
      <c r="AA37" s="15" t="str">
        <f>IFERROR(VLOOKUP(E37,'6月'!$G$3:$U$55,3,FALSE)&amp;"","")</f>
        <v>26</v>
      </c>
      <c r="AB37" s="15" t="str">
        <f>IFERROR(VLOOKUP(E37,'6月'!$G$3:$U$55,7,FALSE)&amp;"","")</f>
        <v>84</v>
      </c>
      <c r="AC37" s="15" t="str">
        <f>IFERROR(VLOOKUP(E37,'6月'!$G$3:$U$55,9,FALSE)&amp;"","")</f>
        <v/>
      </c>
      <c r="AD37" s="15" t="str">
        <f>IFERROR(VLOOKUP(E37,'6月'!$G$3:$U$55,10,FALSE)&amp;"","")</f>
        <v/>
      </c>
      <c r="AE37" s="15" t="str">
        <f>IFERROR(VLOOKUP(E37,'6月'!$G$3:$U$55,11,FALSE)&amp;"","")</f>
        <v/>
      </c>
      <c r="AF37" s="15">
        <f>IFERROR(VLOOKUP(E37,'6月'!$G$3:$U$55,13,FALSE),0)</f>
        <v>1</v>
      </c>
      <c r="AG37" s="94">
        <f t="shared" si="16"/>
        <v>3</v>
      </c>
      <c r="AH37" s="93" t="str">
        <f>IFERROR(VLOOKUP(E37,'7月'!$G$3:$U$39,6,FALSE)&amp;"","")</f>
        <v>101</v>
      </c>
      <c r="AI37" s="15" t="str">
        <f>IFERROR(VLOOKUP(E37,'7月'!$G$3:$U$39,3,FALSE)&amp;"","")</f>
        <v>26</v>
      </c>
      <c r="AJ37" s="15" t="str">
        <f>IFERROR(VLOOKUP(E37,'7月'!$G$3:$U$39,7,FALSE)&amp;"","")</f>
        <v>75</v>
      </c>
      <c r="AK37" s="15" t="str">
        <f>IFERROR(VLOOKUP(E37,'7月'!$G$3:$U$39,9,FALSE)&amp;"","")</f>
        <v/>
      </c>
      <c r="AL37" s="15" t="str">
        <f>IFERROR(VLOOKUP(E37,'7月'!$G$3:$U$39,10,FALSE)&amp;"","")</f>
        <v/>
      </c>
      <c r="AM37" s="15" t="str">
        <f>IFERROR(VLOOKUP(E37,'7月'!$G$3:$U$39,11,FALSE)&amp;"","")</f>
        <v/>
      </c>
      <c r="AN37" s="15">
        <f>IFERROR(VLOOKUP(E37,'7月'!$G$3:$U$39,13,FALSE),0)</f>
        <v>3</v>
      </c>
      <c r="AO37" s="94">
        <f t="shared" si="17"/>
        <v>6</v>
      </c>
      <c r="AP37" s="93" t="str">
        <f>IFERROR(VLOOKUP(E37,'8月'!$G$3:$U$50,6,FALSE)&amp;"","")</f>
        <v>111</v>
      </c>
      <c r="AQ37" s="15" t="str">
        <f>IFERROR(VLOOKUP(E37,'8月'!$G$3:$U$50,3,FALSE)&amp;"","")</f>
        <v>26</v>
      </c>
      <c r="AR37" s="15" t="str">
        <f>IFERROR(VLOOKUP(E37,'8月'!$G$3:$U$50,7,FALSE)&amp;"","")</f>
        <v>85</v>
      </c>
      <c r="AS37" s="62" t="str">
        <f>IFERROR(VLOOKUP(E37,'8月'!$G$3:$U$50,9,FALSE)&amp;"","")</f>
        <v/>
      </c>
      <c r="AT37" s="62" t="str">
        <f>IFERROR(VLOOKUP(E37,'8月'!$G$3:$U$50,10,FALSE)&amp;"","")</f>
        <v/>
      </c>
      <c r="AU37" s="62" t="str">
        <f>IFERROR(VLOOKUP(E37,'8月'!$G$3:$U$50,11,FALSE)&amp;"","")</f>
        <v/>
      </c>
      <c r="AV37" s="15">
        <f>IFERROR(VLOOKUP(E37,'8月'!$G$3:$U$50,14,FALSE),0)</f>
        <v>1</v>
      </c>
      <c r="AW37" s="94">
        <f t="shared" si="18"/>
        <v>7</v>
      </c>
      <c r="AX37" s="93" t="str">
        <f>IFERROR(VLOOKUP(E37,'9月'!$G$3:$U$51,6,FALSE)&amp;"","")</f>
        <v>107</v>
      </c>
      <c r="AY37" s="15" t="str">
        <f>IFERROR(VLOOKUP(E37,'9月'!$G$3:$U$51,3,FALSE)&amp;"","")</f>
        <v>27</v>
      </c>
      <c r="AZ37" s="15" t="str">
        <f>IFERROR(VLOOKUP(E37,'9月'!$G$3:$U$51,7,FALSE)&amp;"","")</f>
        <v>80</v>
      </c>
      <c r="BA37" s="15" t="str">
        <f>IFERROR(VLOOKUP(E37,'9月'!$G$3:$U$51,9,FALSE)&amp;"","")</f>
        <v/>
      </c>
      <c r="BB37" s="62" t="str">
        <f>IFERROR(VLOOKUP(E37,'9月'!$G$3:$U$51,10,FALSE)&amp;"","")</f>
        <v/>
      </c>
      <c r="BC37" s="62" t="str">
        <f>IFERROR(VLOOKUP(E37,'9月'!$G$3:$U$51,11,FALSE)&amp;"","")</f>
        <v/>
      </c>
      <c r="BD37" s="15">
        <f>IFERROR(VLOOKUP(E37,'9月'!$G$3:$U$51,14,FALSE),0)</f>
        <v>1</v>
      </c>
      <c r="BE37" s="94">
        <f t="shared" si="19"/>
        <v>8</v>
      </c>
      <c r="BF37" s="93" t="str">
        <f>IFERROR(VLOOKUP(E37,'10月'!$G$3:$U$49,6,FALSE)&amp;"","")</f>
        <v>109</v>
      </c>
      <c r="BG37" s="15" t="str">
        <f>IFERROR(VLOOKUP(E37,'10月'!$G$3:$U$49,3,FALSE)&amp;"","")</f>
        <v>27</v>
      </c>
      <c r="BH37" s="15" t="str">
        <f>IFERROR(VLOOKUP(E37,'10月'!$G$3:$U$49,7,FALSE)&amp;"","")</f>
        <v>82</v>
      </c>
      <c r="BI37" s="15" t="str">
        <f>IFERROR(VLOOKUP(E37,'10月'!$G$3:$U$49,9,FALSE)&amp;"","")</f>
        <v/>
      </c>
      <c r="BJ37" s="62" t="str">
        <f>IFERROR(VLOOKUP(E37,'10月'!$G$3:$U$49,10,FALSE)&amp;"","")</f>
        <v/>
      </c>
      <c r="BK37" s="62" t="str">
        <f>IFERROR(VLOOKUP(E37,'10月'!$G$3:$U$49,11,FALSE)&amp;"","")</f>
        <v/>
      </c>
      <c r="BL37" s="15">
        <f>IFERROR(VLOOKUP(E37,'10月'!$G$3:$U$49,14,FALSE),0)</f>
        <v>1</v>
      </c>
      <c r="BM37" s="62">
        <f t="shared" si="20"/>
        <v>9</v>
      </c>
      <c r="BN37" s="74"/>
      <c r="BO37" s="584">
        <v>108</v>
      </c>
      <c r="BP37" s="584">
        <v>103</v>
      </c>
      <c r="BQ37" s="584">
        <v>110</v>
      </c>
      <c r="BR37" s="584">
        <v>101</v>
      </c>
      <c r="BS37" s="584">
        <v>111</v>
      </c>
      <c r="BT37" s="584">
        <v>107</v>
      </c>
      <c r="BU37" s="584">
        <v>109</v>
      </c>
      <c r="BV37" s="609">
        <f t="shared" si="21"/>
        <v>107</v>
      </c>
      <c r="BW37" s="64">
        <f t="shared" si="13"/>
        <v>28</v>
      </c>
      <c r="BX37" s="603"/>
    </row>
    <row r="38" spans="1:78" s="25" customFormat="1" ht="19.5" customHeight="1">
      <c r="A38" s="57">
        <f t="shared" si="9"/>
        <v>35</v>
      </c>
      <c r="B38" s="65" t="s">
        <v>8</v>
      </c>
      <c r="C38" s="65" t="s">
        <v>9</v>
      </c>
      <c r="D38" s="128" t="s">
        <v>3</v>
      </c>
      <c r="E38" s="152" t="s">
        <v>254</v>
      </c>
      <c r="F38" s="152" t="s">
        <v>105</v>
      </c>
      <c r="G38" s="129">
        <v>11</v>
      </c>
      <c r="H38" s="15"/>
      <c r="I38" s="77"/>
      <c r="J38" s="91">
        <f>IFERROR(VLOOKUP(E38,'4月'!$H$3:$T$53,7,FALSE),"")</f>
        <v>92</v>
      </c>
      <c r="K38" s="61">
        <f>IFERROR(VLOOKUP(E38,'4月'!$H$3:$T$53,2,FALSE),"")</f>
        <v>11</v>
      </c>
      <c r="L38" s="61" t="str">
        <f>IFERROR(VLOOKUP(E38,'4月'!$H$3:$T$53,8,FALSE)&amp;"","")</f>
        <v>81</v>
      </c>
      <c r="M38" s="61" t="str">
        <f>IFERROR(VLOOKUP(E38,'4月'!$H$3:$R$53,9,FALSE)&amp;"","")</f>
        <v/>
      </c>
      <c r="N38" s="61" t="str">
        <f>IFERROR(VLOOKUP(E38,'4月'!$H$3:$R$53,10,FALSE)&amp;"","")</f>
        <v/>
      </c>
      <c r="O38" s="61" t="str">
        <f>IFERROR(VLOOKUP(E38,'4月'!$H$3:$R$53,11,FALSE)&amp;"","")</f>
        <v>Blue#17</v>
      </c>
      <c r="P38" s="61">
        <f>IFERROR(VLOOKUP(E38,'4月'!$H$3:$T$53,13,FALSE),0)</f>
        <v>5</v>
      </c>
      <c r="Q38" s="92">
        <f t="shared" si="14"/>
        <v>5</v>
      </c>
      <c r="R38" s="91" t="str">
        <f>IFERROR(VLOOKUP(E38,'5月'!$G$3:$U$51,6,FALSE)&amp;"","")</f>
        <v>94</v>
      </c>
      <c r="S38" s="153" t="str">
        <f>IFERROR(VLOOKUP(E38,'5月'!$G$3:$U$51,3,FALSE)&amp;"","")</f>
        <v>11</v>
      </c>
      <c r="T38" s="61" t="str">
        <f>IFERROR(VLOOKUP(E38,'5月'!$G$3:$U$51,7,FALSE)&amp;"","")</f>
        <v>83</v>
      </c>
      <c r="U38" s="61" t="str">
        <f>IFERROR(VLOOKUP(E38,'5月'!$G$3:$U$51,9,FALSE)&amp;"","")</f>
        <v/>
      </c>
      <c r="V38" s="61" t="str">
        <f>IFERROR(VLOOKUP(E38,'5月'!$G$3:$U$51,9,FALSE)&amp;"","")</f>
        <v/>
      </c>
      <c r="W38" s="61" t="str">
        <f>IFERROR(VLOOKUP(E38,'5月'!$G$3:$U$51,10,FALSE)&amp;"","")</f>
        <v/>
      </c>
      <c r="X38" s="61">
        <f>IFERROR(VLOOKUP(E38,'5月'!$G$3:$U$51,13,FALSE),0)</f>
        <v>1</v>
      </c>
      <c r="Y38" s="92">
        <f t="shared" si="15"/>
        <v>6</v>
      </c>
      <c r="Z38" s="93" t="str">
        <f>IFERROR(VLOOKUP(E38,'6月'!$G$3:$U$55,6,FALSE)&amp;"","")</f>
        <v>83</v>
      </c>
      <c r="AA38" s="15" t="str">
        <f>IFERROR(VLOOKUP(E38,'6月'!$G$3:$U$55,3,FALSE)&amp;"","")</f>
        <v>11</v>
      </c>
      <c r="AB38" s="15" t="str">
        <f>IFERROR(VLOOKUP(E38,'6月'!$G$3:$U$55,7,FALSE)&amp;"","")</f>
        <v>72</v>
      </c>
      <c r="AC38" s="15" t="str">
        <f>IFERROR(VLOOKUP(E38,'6月'!$G$3:$U$55,9,FALSE)&amp;"","")</f>
        <v>#1,#2</v>
      </c>
      <c r="AD38" s="15" t="str">
        <f>IFERROR(VLOOKUP(E38,'6月'!$G$3:$U$55,10,FALSE)&amp;"","")</f>
        <v/>
      </c>
      <c r="AE38" s="15" t="str">
        <f>IFERROR(VLOOKUP(E38,'6月'!$G$3:$U$55,11,FALSE)&amp;"","")</f>
        <v/>
      </c>
      <c r="AF38" s="15">
        <f>IFERROR(VLOOKUP(E38,'6月'!$G$3:$U$55,13,FALSE),0)</f>
        <v>7</v>
      </c>
      <c r="AG38" s="94">
        <f t="shared" si="16"/>
        <v>13</v>
      </c>
      <c r="AH38" s="93" t="str">
        <f>IFERROR(VLOOKUP(E38,'7月'!$G$3:$U$39,6,FALSE)&amp;"","")</f>
        <v>85</v>
      </c>
      <c r="AI38" s="15" t="str">
        <f>IFERROR(VLOOKUP(E38,'7月'!$G$3:$U$39,3,FALSE)&amp;"","")</f>
        <v>11</v>
      </c>
      <c r="AJ38" s="15" t="str">
        <f>IFERROR(VLOOKUP(E38,'7月'!$G$3:$U$39,7,FALSE)&amp;"","")</f>
        <v>74</v>
      </c>
      <c r="AK38" s="15" t="str">
        <f>IFERROR(VLOOKUP(E38,'7月'!$G$3:$U$39,9,FALSE)&amp;"","")</f>
        <v>#8</v>
      </c>
      <c r="AL38" s="15" t="str">
        <f>IFERROR(VLOOKUP(E38,'7月'!$G$3:$U$39,10,FALSE)&amp;"","")</f>
        <v>#14</v>
      </c>
      <c r="AM38" s="15" t="str">
        <f>IFERROR(VLOOKUP(E38,'7月'!$G$3:$U$39,11,FALSE)&amp;"","")</f>
        <v>Blue17</v>
      </c>
      <c r="AN38" s="15">
        <f>IFERROR(VLOOKUP(E38,'7月'!$G$3:$U$39,13,FALSE),0)</f>
        <v>7</v>
      </c>
      <c r="AO38" s="94">
        <f t="shared" si="17"/>
        <v>20</v>
      </c>
      <c r="AP38" s="93" t="str">
        <f>IFERROR(VLOOKUP(E38,'8月'!$G$3:$U$50,6,FALSE)&amp;"","")</f>
        <v>86</v>
      </c>
      <c r="AQ38" s="15" t="str">
        <f>IFERROR(VLOOKUP(E38,'8月'!$G$3:$U$50,3,FALSE)&amp;"","")</f>
        <v>11</v>
      </c>
      <c r="AR38" s="15" t="str">
        <f>IFERROR(VLOOKUP(E38,'8月'!$G$3:$U$50,7,FALSE)&amp;"","")</f>
        <v>75</v>
      </c>
      <c r="AS38" s="62" t="str">
        <f>IFERROR(VLOOKUP(E38,'8月'!$G$3:$U$50,9,FALSE)&amp;"","")</f>
        <v/>
      </c>
      <c r="AT38" s="62" t="str">
        <f>IFERROR(VLOOKUP(E38,'8月'!$G$3:$U$50,10,FALSE)&amp;"","")</f>
        <v/>
      </c>
      <c r="AU38" s="62" t="str">
        <f>IFERROR(VLOOKUP(E38,'8月'!$G$3:$U$50,11,FALSE)&amp;"","")</f>
        <v>Blue#8</v>
      </c>
      <c r="AV38" s="15">
        <f>IFERROR(VLOOKUP(E38,'8月'!$G$3:$U$50,14,FALSE),0)</f>
        <v>2</v>
      </c>
      <c r="AW38" s="94">
        <f t="shared" si="18"/>
        <v>22</v>
      </c>
      <c r="AX38" s="93" t="str">
        <f>IFERROR(VLOOKUP(E38,'9月'!$G$3:$U$51,6,FALSE)&amp;"","")</f>
        <v>84</v>
      </c>
      <c r="AY38" s="15" t="str">
        <f>IFERROR(VLOOKUP(E38,'9月'!$G$3:$U$51,3,FALSE)&amp;"","")</f>
        <v>11</v>
      </c>
      <c r="AZ38" s="15" t="str">
        <f>IFERROR(VLOOKUP(E38,'9月'!$G$3:$U$51,7,FALSE)&amp;"","")</f>
        <v>73</v>
      </c>
      <c r="BA38" s="15" t="str">
        <f>IFERROR(VLOOKUP(E38,'9月'!$G$3:$U$51,9,FALSE)&amp;"","")</f>
        <v>#11,#15(Eagle)</v>
      </c>
      <c r="BB38" s="62" t="str">
        <f>IFERROR(VLOOKUP(E38,'9月'!$G$3:$U$51,10,FALSE)&amp;"","")</f>
        <v/>
      </c>
      <c r="BC38" s="62" t="str">
        <f>IFERROR(VLOOKUP(E38,'9月'!$G$3:$U$51,11,FALSE)&amp;"","")</f>
        <v/>
      </c>
      <c r="BD38" s="15">
        <f>IFERROR(VLOOKUP(E38,'9月'!$G$3:$U$51,14,FALSE),0)</f>
        <v>8</v>
      </c>
      <c r="BE38" s="94">
        <f t="shared" si="19"/>
        <v>30</v>
      </c>
      <c r="BF38" s="93" t="str">
        <f>IFERROR(VLOOKUP(E38,'10月'!$G$3:$U$49,6,FALSE)&amp;"","")</f>
        <v>85</v>
      </c>
      <c r="BG38" s="15" t="str">
        <f>IFERROR(VLOOKUP(E38,'10月'!$G$3:$U$49,3,FALSE)&amp;"","")</f>
        <v>11</v>
      </c>
      <c r="BH38" s="15" t="str">
        <f>IFERROR(VLOOKUP(E38,'10月'!$G$3:$U$49,7,FALSE)&amp;"","")</f>
        <v>74</v>
      </c>
      <c r="BI38" s="15" t="str">
        <f>IFERROR(VLOOKUP(E38,'10月'!$G$3:$U$49,9,FALSE)&amp;"","")</f>
        <v>複数</v>
      </c>
      <c r="BJ38" s="62" t="str">
        <f>IFERROR(VLOOKUP(E38,'10月'!$G$3:$U$49,10,FALSE)&amp;"","")</f>
        <v>#3</v>
      </c>
      <c r="BK38" s="62" t="str">
        <f>IFERROR(VLOOKUP(E38,'10月'!$G$3:$U$49,11,FALSE)&amp;"","")</f>
        <v>B#8</v>
      </c>
      <c r="BL38" s="15">
        <f>IFERROR(VLOOKUP(E38,'10月'!$G$3:$U$49,14,FALSE),0)</f>
        <v>11</v>
      </c>
      <c r="BM38" s="62">
        <f t="shared" si="20"/>
        <v>41</v>
      </c>
      <c r="BN38" s="74"/>
      <c r="BO38" s="584">
        <v>92</v>
      </c>
      <c r="BP38" s="584">
        <v>94</v>
      </c>
      <c r="BQ38" s="584">
        <v>83</v>
      </c>
      <c r="BR38" s="584">
        <v>85</v>
      </c>
      <c r="BS38" s="584">
        <v>86</v>
      </c>
      <c r="BT38" s="584">
        <v>84</v>
      </c>
      <c r="BU38" s="584">
        <v>85</v>
      </c>
      <c r="BV38" s="609">
        <f t="shared" si="21"/>
        <v>87</v>
      </c>
      <c r="BW38" s="64">
        <f t="shared" si="13"/>
        <v>12</v>
      </c>
      <c r="BX38" s="603"/>
    </row>
    <row r="39" spans="1:78" s="26" customFormat="1" ht="19.5" customHeight="1">
      <c r="A39" s="57">
        <f t="shared" si="9"/>
        <v>36</v>
      </c>
      <c r="B39" s="65" t="s">
        <v>51</v>
      </c>
      <c r="C39" s="65" t="s">
        <v>52</v>
      </c>
      <c r="D39" s="128" t="s">
        <v>378</v>
      </c>
      <c r="E39" s="154" t="s">
        <v>425</v>
      </c>
      <c r="F39" s="152"/>
      <c r="G39" s="129">
        <v>29</v>
      </c>
      <c r="H39" s="59"/>
      <c r="I39" s="77"/>
      <c r="J39" s="91" t="str">
        <f>IFERROR(VLOOKUP(E39,'4月'!$H$3:$T$53,7,FALSE),"")</f>
        <v/>
      </c>
      <c r="K39" s="61" t="str">
        <f>IFERROR(VLOOKUP(E39,'4月'!$H$3:$T$53,2,FALSE),"")</f>
        <v/>
      </c>
      <c r="L39" s="61" t="str">
        <f>IFERROR(VLOOKUP(E39,'4月'!$H$3:$T$53,8,FALSE)&amp;"","")</f>
        <v/>
      </c>
      <c r="M39" s="61" t="str">
        <f>IFERROR(VLOOKUP(E39,'4月'!$H$3:$R$53,9,FALSE)&amp;"","")</f>
        <v/>
      </c>
      <c r="N39" s="61" t="str">
        <f>IFERROR(VLOOKUP(E39,'4月'!$H$3:$R$53,10,FALSE)&amp;"","")</f>
        <v/>
      </c>
      <c r="O39" s="61" t="str">
        <f>IFERROR(VLOOKUP(E39,'4月'!$H$3:$R$53,11,FALSE)&amp;"","")</f>
        <v/>
      </c>
      <c r="P39" s="61">
        <f>IFERROR(VLOOKUP(E39,'4月'!$H$3:$T$53,13,FALSE),0)</f>
        <v>0</v>
      </c>
      <c r="Q39" s="92">
        <f t="shared" si="14"/>
        <v>0</v>
      </c>
      <c r="R39" s="91" t="str">
        <f>IFERROR(VLOOKUP(E39,'5月'!$G$3:$U$51,6,FALSE)&amp;"","")</f>
        <v/>
      </c>
      <c r="S39" s="153" t="str">
        <f>IFERROR(VLOOKUP(E39,'5月'!$G$3:$U$51,3,FALSE)&amp;"","")</f>
        <v/>
      </c>
      <c r="T39" s="61" t="str">
        <f>IFERROR(VLOOKUP(E39,'5月'!$G$3:$U$51,7,FALSE)&amp;"","")</f>
        <v/>
      </c>
      <c r="U39" s="61" t="str">
        <f>IFERROR(VLOOKUP(E39,'5月'!$G$3:$U$51,9,FALSE)&amp;"","")</f>
        <v/>
      </c>
      <c r="V39" s="61" t="str">
        <f>IFERROR(VLOOKUP(E39,'5月'!$G$3:$U$51,9,FALSE)&amp;"","")</f>
        <v/>
      </c>
      <c r="W39" s="61" t="str">
        <f>IFERROR(VLOOKUP(E39,'5月'!$G$3:$U$51,10,FALSE)&amp;"","")</f>
        <v/>
      </c>
      <c r="X39" s="61">
        <f>IFERROR(VLOOKUP(E39,'5月'!$G$3:$U$51,13,FALSE),0)</f>
        <v>0</v>
      </c>
      <c r="Y39" s="92">
        <f t="shared" si="15"/>
        <v>0</v>
      </c>
      <c r="Z39" s="93" t="str">
        <f>IFERROR(VLOOKUP(E39,'6月'!$G$3:$U$55,6,FALSE)&amp;"","")</f>
        <v/>
      </c>
      <c r="AA39" s="15" t="str">
        <f>IFERROR(VLOOKUP(E39,'6月'!$G$3:$U$55,3,FALSE)&amp;"","")</f>
        <v/>
      </c>
      <c r="AB39" s="15" t="str">
        <f>IFERROR(VLOOKUP(E39,'6月'!$G$3:$U$55,7,FALSE)&amp;"","")</f>
        <v/>
      </c>
      <c r="AC39" s="15" t="str">
        <f>IFERROR(VLOOKUP(E39,'6月'!$G$3:$U$55,9,FALSE)&amp;"","")</f>
        <v/>
      </c>
      <c r="AD39" s="15" t="str">
        <f>IFERROR(VLOOKUP(E39,'6月'!$G$3:$U$55,10,FALSE)&amp;"","")</f>
        <v/>
      </c>
      <c r="AE39" s="15" t="str">
        <f>IFERROR(VLOOKUP(E39,'6月'!$G$3:$U$55,11,FALSE)&amp;"","")</f>
        <v/>
      </c>
      <c r="AF39" s="15">
        <f>IFERROR(VLOOKUP(E39,'6月'!$G$3:$U$55,13,FALSE),0)</f>
        <v>0</v>
      </c>
      <c r="AG39" s="94">
        <f t="shared" si="16"/>
        <v>0</v>
      </c>
      <c r="AH39" s="93" t="str">
        <f>IFERROR(VLOOKUP(E39,'7月'!$G$3:$U$39,6,FALSE)&amp;"","")</f>
        <v/>
      </c>
      <c r="AI39" s="15" t="str">
        <f>IFERROR(VLOOKUP(E39,'7月'!$G$3:$U$39,3,FALSE)&amp;"","")</f>
        <v/>
      </c>
      <c r="AJ39" s="15" t="str">
        <f>IFERROR(VLOOKUP(E39,'7月'!$G$3:$U$39,7,FALSE)&amp;"","")</f>
        <v/>
      </c>
      <c r="AK39" s="15" t="str">
        <f>IFERROR(VLOOKUP(E39,'7月'!$G$3:$U$39,9,FALSE)&amp;"","")</f>
        <v/>
      </c>
      <c r="AL39" s="15" t="str">
        <f>IFERROR(VLOOKUP(E39,'7月'!$G$3:$U$39,10,FALSE)&amp;"","")</f>
        <v/>
      </c>
      <c r="AM39" s="15" t="str">
        <f>IFERROR(VLOOKUP(E39,'7月'!$G$3:$U$39,11,FALSE)&amp;"","")</f>
        <v/>
      </c>
      <c r="AN39" s="15">
        <f>IFERROR(VLOOKUP(E39,'7月'!$G$3:$U$39,13,FALSE),0)</f>
        <v>0</v>
      </c>
      <c r="AO39" s="94">
        <f t="shared" si="17"/>
        <v>0</v>
      </c>
      <c r="AP39" s="93" t="str">
        <f>IFERROR(VLOOKUP(E39,'8月'!$G$3:$U$50,6,FALSE)&amp;"","")</f>
        <v/>
      </c>
      <c r="AQ39" s="15" t="str">
        <f>IFERROR(VLOOKUP(E39,'8月'!$G$3:$U$50,3,FALSE)&amp;"","")</f>
        <v/>
      </c>
      <c r="AR39" s="15" t="str">
        <f>IFERROR(VLOOKUP(E39,'8月'!$G$3:$U$50,7,FALSE)&amp;"","")</f>
        <v/>
      </c>
      <c r="AS39" s="62" t="str">
        <f>IFERROR(VLOOKUP(E39,'8月'!$G$3:$U$50,9,FALSE)&amp;"","")</f>
        <v/>
      </c>
      <c r="AT39" s="62" t="str">
        <f>IFERROR(VLOOKUP(E39,'8月'!$G$3:$U$50,10,FALSE)&amp;"","")</f>
        <v/>
      </c>
      <c r="AU39" s="62" t="str">
        <f>IFERROR(VLOOKUP(E39,'8月'!$G$3:$U$50,11,FALSE)&amp;"","")</f>
        <v/>
      </c>
      <c r="AV39" s="15">
        <f>IFERROR(VLOOKUP(E39,'8月'!$G$3:$U$50,14,FALSE),0)</f>
        <v>0</v>
      </c>
      <c r="AW39" s="94">
        <f t="shared" si="18"/>
        <v>0</v>
      </c>
      <c r="AX39" s="93" t="str">
        <f>IFERROR(VLOOKUP(E39,'9月'!$G$3:$U$51,6,FALSE)&amp;"","")</f>
        <v/>
      </c>
      <c r="AY39" s="15" t="str">
        <f>IFERROR(VLOOKUP(E39,'9月'!$G$3:$U$51,3,FALSE)&amp;"","")</f>
        <v/>
      </c>
      <c r="AZ39" s="15" t="str">
        <f>IFERROR(VLOOKUP(E39,'9月'!$G$3:$U$51,7,FALSE)&amp;"","")</f>
        <v/>
      </c>
      <c r="BA39" s="15" t="str">
        <f>IFERROR(VLOOKUP(E39,'9月'!$G$3:$U$51,9,FALSE)&amp;"","")</f>
        <v/>
      </c>
      <c r="BB39" s="62" t="str">
        <f>IFERROR(VLOOKUP(E39,'9月'!$G$3:$U$51,10,FALSE)&amp;"","")</f>
        <v/>
      </c>
      <c r="BC39" s="62" t="str">
        <f>IFERROR(VLOOKUP(E39,'9月'!$G$3:$U$51,11,FALSE)&amp;"","")</f>
        <v/>
      </c>
      <c r="BD39" s="15">
        <f>IFERROR(VLOOKUP(E39,'9月'!$G$3:$U$51,14,FALSE),0)</f>
        <v>0</v>
      </c>
      <c r="BE39" s="94">
        <f t="shared" si="19"/>
        <v>0</v>
      </c>
      <c r="BF39" s="93" t="str">
        <f>IFERROR(VLOOKUP(E39,'10月'!$G$3:$U$49,6,FALSE)&amp;"","")</f>
        <v/>
      </c>
      <c r="BG39" s="15" t="str">
        <f>IFERROR(VLOOKUP(E39,'10月'!$G$3:$U$49,3,FALSE)&amp;"","")</f>
        <v/>
      </c>
      <c r="BH39" s="15" t="str">
        <f>IFERROR(VLOOKUP(E39,'10月'!$G$3:$U$49,7,FALSE)&amp;"","")</f>
        <v/>
      </c>
      <c r="BI39" s="15" t="str">
        <f>IFERROR(VLOOKUP(E39,'10月'!$G$3:$U$49,9,FALSE)&amp;"","")</f>
        <v/>
      </c>
      <c r="BJ39" s="62" t="str">
        <f>IFERROR(VLOOKUP(E39,'10月'!$G$3:$U$49,10,FALSE)&amp;"","")</f>
        <v/>
      </c>
      <c r="BK39" s="62" t="str">
        <f>IFERROR(VLOOKUP(E39,'10月'!$G$3:$U$49,11,FALSE)&amp;"","")</f>
        <v/>
      </c>
      <c r="BL39" s="15">
        <f>IFERROR(VLOOKUP(E39,'10月'!$G$3:$U$49,14,FALSE),0)</f>
        <v>0</v>
      </c>
      <c r="BM39" s="62">
        <f t="shared" si="20"/>
        <v>0</v>
      </c>
      <c r="BN39" s="74"/>
      <c r="BO39" s="584" t="s">
        <v>1009</v>
      </c>
      <c r="BP39" s="584" t="s">
        <v>1009</v>
      </c>
      <c r="BQ39" s="584" t="s">
        <v>1009</v>
      </c>
      <c r="BR39" s="584" t="s">
        <v>1009</v>
      </c>
      <c r="BS39" s="584" t="s">
        <v>1009</v>
      </c>
      <c r="BT39" s="584" t="s">
        <v>1009</v>
      </c>
      <c r="BU39" s="584" t="s">
        <v>1009</v>
      </c>
      <c r="BV39" s="609" t="str">
        <f t="shared" si="21"/>
        <v>-</v>
      </c>
      <c r="BW39" s="64" t="str">
        <f t="shared" si="13"/>
        <v>-</v>
      </c>
      <c r="BX39" s="603"/>
    </row>
    <row r="40" spans="1:78" s="25" customFormat="1" ht="19.5" customHeight="1">
      <c r="A40" s="57">
        <f t="shared" si="9"/>
        <v>37</v>
      </c>
      <c r="B40" s="128" t="s">
        <v>10</v>
      </c>
      <c r="C40" s="128" t="s">
        <v>11</v>
      </c>
      <c r="D40" s="128" t="s">
        <v>3</v>
      </c>
      <c r="E40" s="158" t="s">
        <v>628</v>
      </c>
      <c r="F40" s="152" t="s">
        <v>104</v>
      </c>
      <c r="G40" s="129">
        <v>28</v>
      </c>
      <c r="H40" s="61"/>
      <c r="I40" s="77"/>
      <c r="J40" s="91">
        <f>IFERROR(VLOOKUP(E40,'4月'!$H$3:$T$53,7,FALSE),"")</f>
        <v>119</v>
      </c>
      <c r="K40" s="61">
        <f>IFERROR(VLOOKUP(E40,'4月'!$H$3:$T$53,2,FALSE),"")</f>
        <v>28</v>
      </c>
      <c r="L40" s="61" t="str">
        <f>IFERROR(VLOOKUP(E40,'4月'!$H$3:$T$53,8,FALSE)&amp;"","")</f>
        <v>91</v>
      </c>
      <c r="M40" s="61" t="str">
        <f>IFERROR(VLOOKUP(E40,'4月'!$H$3:$R$53,9,FALSE)&amp;"","")</f>
        <v/>
      </c>
      <c r="N40" s="61" t="str">
        <f>IFERROR(VLOOKUP(E40,'4月'!$H$3:$R$53,10,FALSE)&amp;"","")</f>
        <v/>
      </c>
      <c r="O40" s="61" t="str">
        <f>IFERROR(VLOOKUP(E40,'4月'!$H$3:$R$53,11,FALSE)&amp;"","")</f>
        <v/>
      </c>
      <c r="P40" s="61">
        <f>IFERROR(VLOOKUP(E40,'4月'!$H$3:$T$53,13,FALSE),0)</f>
        <v>1</v>
      </c>
      <c r="Q40" s="92">
        <f t="shared" si="14"/>
        <v>1</v>
      </c>
      <c r="R40" s="91" t="str">
        <f>IFERROR(VLOOKUP(E40,'5月'!$G$3:$U$51,6,FALSE)&amp;"","")</f>
        <v>114</v>
      </c>
      <c r="S40" s="153" t="str">
        <f>IFERROR(VLOOKUP(E40,'5月'!$G$3:$U$51,3,FALSE)&amp;"","")</f>
        <v>28</v>
      </c>
      <c r="T40" s="61" t="str">
        <f>IFERROR(VLOOKUP(E40,'5月'!$G$3:$U$51,7,FALSE)&amp;"","")</f>
        <v>86</v>
      </c>
      <c r="U40" s="61" t="str">
        <f>IFERROR(VLOOKUP(E40,'5月'!$G$3:$U$51,9,FALSE)&amp;"","")</f>
        <v/>
      </c>
      <c r="V40" s="61" t="str">
        <f>IFERROR(VLOOKUP(E40,'5月'!$G$3:$U$51,9,FALSE)&amp;"","")</f>
        <v/>
      </c>
      <c r="W40" s="61" t="str">
        <f>IFERROR(VLOOKUP(E40,'5月'!$G$3:$U$51,10,FALSE)&amp;"","")</f>
        <v/>
      </c>
      <c r="X40" s="61">
        <f>IFERROR(VLOOKUP(E40,'5月'!$G$3:$U$51,13,FALSE),0)</f>
        <v>1</v>
      </c>
      <c r="Y40" s="92">
        <f t="shared" si="15"/>
        <v>2</v>
      </c>
      <c r="Z40" s="93" t="str">
        <f>IFERROR(VLOOKUP(E40,'6月'!$G$3:$U$55,6,FALSE)&amp;"","")</f>
        <v>99</v>
      </c>
      <c r="AA40" s="15" t="str">
        <f>IFERROR(VLOOKUP(E40,'6月'!$G$3:$U$55,3,FALSE)&amp;"","")</f>
        <v>28</v>
      </c>
      <c r="AB40" s="15" t="str">
        <f>IFERROR(VLOOKUP(E40,'6月'!$G$3:$U$55,7,FALSE)&amp;"","")</f>
        <v>71</v>
      </c>
      <c r="AC40" s="15" t="str">
        <f>IFERROR(VLOOKUP(E40,'6月'!$G$3:$U$55,9,FALSE)&amp;"","")</f>
        <v/>
      </c>
      <c r="AD40" s="15" t="str">
        <f>IFERROR(VLOOKUP(E40,'6月'!$G$3:$U$55,10,FALSE)&amp;"","")</f>
        <v/>
      </c>
      <c r="AE40" s="15" t="str">
        <f>IFERROR(VLOOKUP(E40,'6月'!$G$3:$U$55,11,FALSE)&amp;"","")</f>
        <v/>
      </c>
      <c r="AF40" s="15">
        <f>IFERROR(VLOOKUP(E40,'6月'!$G$3:$U$55,13,FALSE),0)</f>
        <v>8</v>
      </c>
      <c r="AG40" s="94">
        <f t="shared" si="16"/>
        <v>10</v>
      </c>
      <c r="AH40" s="93" t="str">
        <f>IFERROR(VLOOKUP(E40,'7月'!$G$3:$U$39,6,FALSE)&amp;"","")</f>
        <v>105</v>
      </c>
      <c r="AI40" s="15" t="str">
        <f>IFERROR(VLOOKUP(E40,'7月'!$G$3:$U$39,3,FALSE)&amp;"","")</f>
        <v>28</v>
      </c>
      <c r="AJ40" s="15" t="str">
        <f>IFERROR(VLOOKUP(E40,'7月'!$G$3:$U$39,7,FALSE)&amp;"","")</f>
        <v>77</v>
      </c>
      <c r="AK40" s="15" t="str">
        <f>IFERROR(VLOOKUP(E40,'7月'!$G$3:$U$39,9,FALSE)&amp;"","")</f>
        <v/>
      </c>
      <c r="AL40" s="15" t="str">
        <f>IFERROR(VLOOKUP(E40,'7月'!$G$3:$U$39,10,FALSE)&amp;"","")</f>
        <v/>
      </c>
      <c r="AM40" s="15" t="str">
        <f>IFERROR(VLOOKUP(E40,'7月'!$G$3:$U$39,11,FALSE)&amp;"","")</f>
        <v/>
      </c>
      <c r="AN40" s="15">
        <f>IFERROR(VLOOKUP(E40,'7月'!$G$3:$U$39,13,FALSE),0)</f>
        <v>1</v>
      </c>
      <c r="AO40" s="94">
        <f t="shared" si="17"/>
        <v>11</v>
      </c>
      <c r="AP40" s="93" t="str">
        <f>IFERROR(VLOOKUP(E40,'8月'!$G$3:$U$50,6,FALSE)&amp;"","")</f>
        <v>112</v>
      </c>
      <c r="AQ40" s="15" t="str">
        <f>IFERROR(VLOOKUP(E40,'8月'!$G$3:$U$50,3,FALSE)&amp;"","")</f>
        <v>28</v>
      </c>
      <c r="AR40" s="15" t="str">
        <f>IFERROR(VLOOKUP(E40,'8月'!$G$3:$U$50,7,FALSE)&amp;"","")</f>
        <v>84</v>
      </c>
      <c r="AS40" s="62" t="str">
        <f>IFERROR(VLOOKUP(E40,'8月'!$G$3:$U$50,9,FALSE)&amp;"","")</f>
        <v/>
      </c>
      <c r="AT40" s="62" t="str">
        <f>IFERROR(VLOOKUP(E40,'8月'!$G$3:$U$50,10,FALSE)&amp;"","")</f>
        <v/>
      </c>
      <c r="AU40" s="62" t="str">
        <f>IFERROR(VLOOKUP(E40,'8月'!$G$3:$U$50,11,FALSE)&amp;"","")</f>
        <v/>
      </c>
      <c r="AV40" s="15">
        <f>IFERROR(VLOOKUP(E40,'8月'!$G$3:$U$50,14,FALSE),0)</f>
        <v>1</v>
      </c>
      <c r="AW40" s="94">
        <f t="shared" si="18"/>
        <v>12</v>
      </c>
      <c r="AX40" s="93" t="str">
        <f>IFERROR(VLOOKUP(E40,'9月'!$G$3:$U$51,6,FALSE)&amp;"","")</f>
        <v>106</v>
      </c>
      <c r="AY40" s="15" t="str">
        <f>IFERROR(VLOOKUP(E40,'9月'!$G$3:$U$51,3,FALSE)&amp;"","")</f>
        <v>28</v>
      </c>
      <c r="AZ40" s="15" t="str">
        <f>IFERROR(VLOOKUP(E40,'9月'!$G$3:$U$51,7,FALSE)&amp;"","")</f>
        <v>78</v>
      </c>
      <c r="BA40" s="15" t="str">
        <f>IFERROR(VLOOKUP(E40,'9月'!$G$3:$U$51,9,FALSE)&amp;"","")</f>
        <v>#4</v>
      </c>
      <c r="BB40" s="62" t="str">
        <f>IFERROR(VLOOKUP(E40,'9月'!$G$3:$U$51,10,FALSE)&amp;"","")</f>
        <v/>
      </c>
      <c r="BC40" s="62" t="str">
        <f>IFERROR(VLOOKUP(E40,'9月'!$G$3:$U$51,11,FALSE)&amp;"","")</f>
        <v/>
      </c>
      <c r="BD40" s="15">
        <f>IFERROR(VLOOKUP(E40,'9月'!$G$3:$U$51,14,FALSE),0)</f>
        <v>1</v>
      </c>
      <c r="BE40" s="94">
        <f t="shared" si="19"/>
        <v>13</v>
      </c>
      <c r="BF40" s="93" t="str">
        <f>IFERROR(VLOOKUP(E40,'10月'!$G$3:$U$49,6,FALSE)&amp;"","")</f>
        <v>108</v>
      </c>
      <c r="BG40" s="15" t="str">
        <f>IFERROR(VLOOKUP(E40,'10月'!$G$3:$U$49,3,FALSE)&amp;"","")</f>
        <v>28</v>
      </c>
      <c r="BH40" s="15" t="str">
        <f>IFERROR(VLOOKUP(E40,'10月'!$G$3:$U$49,7,FALSE)&amp;"","")</f>
        <v>80</v>
      </c>
      <c r="BI40" s="15" t="str">
        <f>IFERROR(VLOOKUP(E40,'10月'!$G$3:$U$49,9,FALSE)&amp;"","")</f>
        <v/>
      </c>
      <c r="BJ40" s="62" t="str">
        <f>IFERROR(VLOOKUP(E40,'10月'!$G$3:$U$49,10,FALSE)&amp;"","")</f>
        <v/>
      </c>
      <c r="BK40" s="62" t="str">
        <f>IFERROR(VLOOKUP(E40,'10月'!$G$3:$U$49,11,FALSE)&amp;"","")</f>
        <v/>
      </c>
      <c r="BL40" s="15">
        <f>IFERROR(VLOOKUP(E40,'10月'!$G$3:$U$49,14,FALSE),0)</f>
        <v>1</v>
      </c>
      <c r="BM40" s="62">
        <f t="shared" si="20"/>
        <v>14</v>
      </c>
      <c r="BN40" s="67"/>
      <c r="BO40" s="584">
        <v>119</v>
      </c>
      <c r="BP40" s="584">
        <v>114</v>
      </c>
      <c r="BQ40" s="584">
        <v>99</v>
      </c>
      <c r="BR40" s="584">
        <v>105</v>
      </c>
      <c r="BS40" s="584">
        <v>112</v>
      </c>
      <c r="BT40" s="584">
        <v>106</v>
      </c>
      <c r="BU40" s="584">
        <v>108</v>
      </c>
      <c r="BV40" s="609">
        <f t="shared" si="21"/>
        <v>109</v>
      </c>
      <c r="BW40" s="64">
        <f t="shared" si="13"/>
        <v>29.6</v>
      </c>
      <c r="BX40" s="603"/>
    </row>
    <row r="41" spans="1:78" s="25" customFormat="1" ht="19.5" customHeight="1">
      <c r="A41" s="57">
        <f t="shared" si="9"/>
        <v>38</v>
      </c>
      <c r="B41" s="128" t="s">
        <v>255</v>
      </c>
      <c r="C41" s="128" t="s">
        <v>256</v>
      </c>
      <c r="D41" s="128" t="s">
        <v>3</v>
      </c>
      <c r="E41" s="159" t="s">
        <v>257</v>
      </c>
      <c r="F41" s="152" t="s">
        <v>101</v>
      </c>
      <c r="G41" s="129">
        <v>10</v>
      </c>
      <c r="H41" s="61" t="s">
        <v>877</v>
      </c>
      <c r="I41" s="77"/>
      <c r="J41" s="91" t="str">
        <f>IFERROR(VLOOKUP(E41,'4月'!$H$3:$T$53,7,FALSE),"")</f>
        <v/>
      </c>
      <c r="K41" s="61" t="str">
        <f>IFERROR(VLOOKUP(E41,'4月'!$H$3:$T$53,2,FALSE),"")</f>
        <v/>
      </c>
      <c r="L41" s="61" t="str">
        <f>IFERROR(VLOOKUP(E41,'4月'!$H$3:$T$53,8,FALSE)&amp;"","")</f>
        <v/>
      </c>
      <c r="M41" s="61" t="str">
        <f>IFERROR(VLOOKUP(E41,'4月'!$H$3:$R$53,9,FALSE)&amp;"","")</f>
        <v/>
      </c>
      <c r="N41" s="61" t="str">
        <f>IFERROR(VLOOKUP(E41,'4月'!$H$3:$R$53,10,FALSE)&amp;"","")</f>
        <v/>
      </c>
      <c r="O41" s="61" t="str">
        <f>IFERROR(VLOOKUP(E41,'4月'!$H$3:$R$53,11,FALSE)&amp;"","")</f>
        <v/>
      </c>
      <c r="P41" s="61">
        <f>IFERROR(VLOOKUP(E41,'4月'!$H$3:$T$53,13,FALSE),0)</f>
        <v>0</v>
      </c>
      <c r="Q41" s="92">
        <f t="shared" si="14"/>
        <v>0</v>
      </c>
      <c r="R41" s="447" t="str">
        <f>IFERROR(VLOOKUP(E41,'5月'!$G$3:$U$51,6,FALSE)&amp;"","")</f>
        <v>85</v>
      </c>
      <c r="S41" s="153" t="str">
        <f>IFERROR(VLOOKUP(E41,'5月'!$G$3:$U$51,3,FALSE)&amp;"","")</f>
        <v>13</v>
      </c>
      <c r="T41" s="148" t="str">
        <f>IFERROR(VLOOKUP(E41,'5月'!$G$3:$U$51,7,FALSE)&amp;"","")</f>
        <v>72</v>
      </c>
      <c r="U41" s="61" t="str">
        <f>IFERROR(VLOOKUP(E41,'5月'!$G$3:$U$51,9,FALSE)&amp;"","")</f>
        <v>#9</v>
      </c>
      <c r="V41" s="61" t="str">
        <f>IFERROR(VLOOKUP(E41,'5月'!$G$3:$U$51,9,FALSE)&amp;"","")</f>
        <v>#9</v>
      </c>
      <c r="W41" s="61" t="str">
        <f>IFERROR(VLOOKUP(E41,'5月'!$G$3:$U$51,10,FALSE)&amp;"","")</f>
        <v>#14</v>
      </c>
      <c r="X41" s="61">
        <f>IFERROR(VLOOKUP(E41,'5月'!$G$3:$U$51,13,FALSE),0)</f>
        <v>15</v>
      </c>
      <c r="Y41" s="92">
        <f t="shared" si="15"/>
        <v>15</v>
      </c>
      <c r="Z41" s="93" t="str">
        <f>IFERROR(VLOOKUP(E41,'6月'!$G$3:$U$55,6,FALSE)&amp;"","")</f>
        <v>92</v>
      </c>
      <c r="AA41" s="15" t="str">
        <f>IFERROR(VLOOKUP(E41,'6月'!$G$3:$U$55,3,FALSE)&amp;"","")</f>
        <v>12</v>
      </c>
      <c r="AB41" s="15" t="str">
        <f>IFERROR(VLOOKUP(E41,'6月'!$G$3:$U$55,7,FALSE)&amp;"","")</f>
        <v>80</v>
      </c>
      <c r="AC41" s="15" t="str">
        <f>IFERROR(VLOOKUP(E41,'6月'!$G$3:$U$55,9,FALSE)&amp;"","")</f>
        <v/>
      </c>
      <c r="AD41" s="15" t="str">
        <f>IFERROR(VLOOKUP(E41,'6月'!$G$3:$U$55,10,FALSE)&amp;"","")</f>
        <v/>
      </c>
      <c r="AE41" s="15" t="str">
        <f>IFERROR(VLOOKUP(E41,'6月'!$G$3:$U$55,11,FALSE)&amp;"","")</f>
        <v/>
      </c>
      <c r="AF41" s="15">
        <f>IFERROR(VLOOKUP(E41,'6月'!$G$3:$U$55,13,FALSE),0)</f>
        <v>1</v>
      </c>
      <c r="AG41" s="94">
        <f t="shared" si="16"/>
        <v>16</v>
      </c>
      <c r="AH41" s="93" t="str">
        <f>IFERROR(VLOOKUP(E41,'7月'!$G$3:$U$39,6,FALSE)&amp;"","")</f>
        <v/>
      </c>
      <c r="AI41" s="15" t="str">
        <f>IFERROR(VLOOKUP(E41,'7月'!$G$3:$U$39,3,FALSE)&amp;"","")</f>
        <v/>
      </c>
      <c r="AJ41" s="15" t="str">
        <f>IFERROR(VLOOKUP(E41,'7月'!$G$3:$U$39,7,FALSE)&amp;"","")</f>
        <v/>
      </c>
      <c r="AK41" s="15" t="str">
        <f>IFERROR(VLOOKUP(E41,'7月'!$G$3:$U$39,9,FALSE)&amp;"","")</f>
        <v/>
      </c>
      <c r="AL41" s="15" t="str">
        <f>IFERROR(VLOOKUP(E41,'7月'!$G$3:$U$39,10,FALSE)&amp;"","")</f>
        <v/>
      </c>
      <c r="AM41" s="15" t="str">
        <f>IFERROR(VLOOKUP(E41,'7月'!$G$3:$U$39,11,FALSE)&amp;"","")</f>
        <v/>
      </c>
      <c r="AN41" s="15">
        <f>IFERROR(VLOOKUP(E41,'7月'!$G$3:$U$39,13,FALSE),0)</f>
        <v>0</v>
      </c>
      <c r="AO41" s="94">
        <f t="shared" si="17"/>
        <v>16</v>
      </c>
      <c r="AP41" s="396" t="str">
        <f>IFERROR(VLOOKUP(E41,'8月'!$G$3:$U$50,6,FALSE)&amp;"","")</f>
        <v>82</v>
      </c>
      <c r="AQ41" s="15" t="str">
        <f>IFERROR(VLOOKUP(E41,'8月'!$G$3:$U$50,3,FALSE)&amp;"","")</f>
        <v>12</v>
      </c>
      <c r="AR41" s="341" t="str">
        <f>IFERROR(VLOOKUP(E41,'8月'!$G$3:$U$50,7,FALSE)&amp;"","")</f>
        <v>70</v>
      </c>
      <c r="AS41" s="62" t="str">
        <f>IFERROR(VLOOKUP(E41,'8月'!$G$3:$U$50,9,FALSE)&amp;"","")</f>
        <v>#8 #17</v>
      </c>
      <c r="AT41" s="62" t="str">
        <f>IFERROR(VLOOKUP(E41,'8月'!$G$3:$U$50,10,FALSE)&amp;"","")</f>
        <v/>
      </c>
      <c r="AU41" s="62" t="str">
        <f>IFERROR(VLOOKUP(E41,'8月'!$G$3:$U$50,11,FALSE)&amp;"","")</f>
        <v/>
      </c>
      <c r="AV41" s="15">
        <f>IFERROR(VLOOKUP(E41,'8月'!$G$3:$U$50,14,FALSE),0)</f>
        <v>15</v>
      </c>
      <c r="AW41" s="94">
        <f t="shared" si="18"/>
        <v>31</v>
      </c>
      <c r="AX41" s="93" t="str">
        <f>IFERROR(VLOOKUP(E41,'9月'!$G$3:$U$51,6,FALSE)&amp;"","")</f>
        <v>87</v>
      </c>
      <c r="AY41" s="15" t="str">
        <f>IFERROR(VLOOKUP(E41,'9月'!$G$3:$U$51,3,FALSE)&amp;"","")</f>
        <v>10</v>
      </c>
      <c r="AZ41" s="15" t="str">
        <f>IFERROR(VLOOKUP(E41,'9月'!$G$3:$U$51,7,FALSE)&amp;"","")</f>
        <v>77</v>
      </c>
      <c r="BA41" s="15" t="str">
        <f>IFERROR(VLOOKUP(E41,'9月'!$G$3:$U$51,9,FALSE)&amp;"","")</f>
        <v/>
      </c>
      <c r="BB41" s="62" t="str">
        <f>IFERROR(VLOOKUP(E41,'9月'!$G$3:$U$51,10,FALSE)&amp;"","")</f>
        <v/>
      </c>
      <c r="BC41" s="62" t="str">
        <f>IFERROR(VLOOKUP(E41,'9月'!$G$3:$U$51,11,FALSE)&amp;"","")</f>
        <v/>
      </c>
      <c r="BD41" s="15">
        <f>IFERROR(VLOOKUP(E41,'9月'!$G$3:$U$51,14,FALSE),0)</f>
        <v>1</v>
      </c>
      <c r="BE41" s="94">
        <f t="shared" si="19"/>
        <v>32</v>
      </c>
      <c r="BF41" s="93" t="str">
        <f>IFERROR(VLOOKUP(E41,'10月'!$G$3:$U$49,6,FALSE)&amp;"","")</f>
        <v>98</v>
      </c>
      <c r="BG41" s="15" t="str">
        <f>IFERROR(VLOOKUP(E41,'10月'!$G$3:$U$49,3,FALSE)&amp;"","")</f>
        <v>10</v>
      </c>
      <c r="BH41" s="15" t="str">
        <f>IFERROR(VLOOKUP(E41,'10月'!$G$3:$U$49,7,FALSE)&amp;"","")</f>
        <v>88</v>
      </c>
      <c r="BI41" s="15" t="str">
        <f>IFERROR(VLOOKUP(E41,'10月'!$G$3:$U$49,9,FALSE)&amp;"","")</f>
        <v/>
      </c>
      <c r="BJ41" s="62" t="str">
        <f>IFERROR(VLOOKUP(E41,'10月'!$G$3:$U$49,10,FALSE)&amp;"","")</f>
        <v/>
      </c>
      <c r="BK41" s="62" t="str">
        <f>IFERROR(VLOOKUP(E41,'10月'!$G$3:$U$49,11,FALSE)&amp;"","")</f>
        <v/>
      </c>
      <c r="BL41" s="15">
        <f>IFERROR(VLOOKUP(E41,'10月'!$G$3:$U$49,14,FALSE),0)</f>
        <v>1</v>
      </c>
      <c r="BM41" s="62">
        <f t="shared" si="20"/>
        <v>33</v>
      </c>
      <c r="BN41" s="74"/>
      <c r="BO41" s="584" t="s">
        <v>1009</v>
      </c>
      <c r="BP41" s="584">
        <v>85</v>
      </c>
      <c r="BQ41" s="584">
        <v>92</v>
      </c>
      <c r="BR41" s="584" t="s">
        <v>1009</v>
      </c>
      <c r="BS41" s="584">
        <v>82</v>
      </c>
      <c r="BT41" s="584">
        <v>87</v>
      </c>
      <c r="BU41" s="584">
        <v>98</v>
      </c>
      <c r="BV41" s="609">
        <f t="shared" si="21"/>
        <v>88.8</v>
      </c>
      <c r="BW41" s="64">
        <f t="shared" si="13"/>
        <v>13.439999999999998</v>
      </c>
      <c r="BX41" s="603"/>
    </row>
    <row r="42" spans="1:78" s="25" customFormat="1" ht="19.5" customHeight="1">
      <c r="A42" s="57">
        <f t="shared" si="9"/>
        <v>39</v>
      </c>
      <c r="B42" s="65" t="s">
        <v>53</v>
      </c>
      <c r="C42" s="65" t="s">
        <v>44</v>
      </c>
      <c r="D42" s="128" t="s">
        <v>3</v>
      </c>
      <c r="E42" s="154" t="s">
        <v>426</v>
      </c>
      <c r="F42" s="152" t="s">
        <v>105</v>
      </c>
      <c r="G42" s="129">
        <v>19</v>
      </c>
      <c r="H42" s="15"/>
      <c r="I42" s="77"/>
      <c r="J42" s="91">
        <f>IFERROR(VLOOKUP(E42,'4月'!$H$3:$T$53,7,FALSE),"")</f>
        <v>105</v>
      </c>
      <c r="K42" s="61">
        <f>IFERROR(VLOOKUP(E42,'4月'!$H$3:$T$53,2,FALSE),"")</f>
        <v>19</v>
      </c>
      <c r="L42" s="61" t="str">
        <f>IFERROR(VLOOKUP(E42,'4月'!$H$3:$T$53,8,FALSE)&amp;"","")</f>
        <v>86</v>
      </c>
      <c r="M42" s="61" t="str">
        <f>IFERROR(VLOOKUP(E42,'4月'!$H$3:$R$53,9,FALSE)&amp;"","")</f>
        <v/>
      </c>
      <c r="N42" s="61" t="str">
        <f>IFERROR(VLOOKUP(E42,'4月'!$H$3:$R$53,10,FALSE)&amp;"","")</f>
        <v/>
      </c>
      <c r="O42" s="61" t="str">
        <f>IFERROR(VLOOKUP(E42,'4月'!$H$3:$R$53,11,FALSE)&amp;"","")</f>
        <v/>
      </c>
      <c r="P42" s="61">
        <f>IFERROR(VLOOKUP(E42,'4月'!$H$3:$T$53,13,FALSE),0)</f>
        <v>1</v>
      </c>
      <c r="Q42" s="92">
        <f t="shared" si="14"/>
        <v>1</v>
      </c>
      <c r="R42" s="91" t="str">
        <f>IFERROR(VLOOKUP(E42,'5月'!$G$3:$U$51,6,FALSE)&amp;"","")</f>
        <v>102</v>
      </c>
      <c r="S42" s="153" t="str">
        <f>IFERROR(VLOOKUP(E42,'5月'!$G$3:$U$51,3,FALSE)&amp;"","")</f>
        <v>19</v>
      </c>
      <c r="T42" s="61" t="str">
        <f>IFERROR(VLOOKUP(E42,'5月'!$G$3:$U$51,7,FALSE)&amp;"","")</f>
        <v>83</v>
      </c>
      <c r="U42" s="61" t="str">
        <f>IFERROR(VLOOKUP(E42,'5月'!$G$3:$U$51,9,FALSE)&amp;"","")</f>
        <v>#9</v>
      </c>
      <c r="V42" s="61" t="str">
        <f>IFERROR(VLOOKUP(E42,'5月'!$G$3:$U$51,9,FALSE)&amp;"","")</f>
        <v>#9</v>
      </c>
      <c r="W42" s="61" t="str">
        <f>IFERROR(VLOOKUP(E42,'5月'!$G$3:$U$51,10,FALSE)&amp;"","")</f>
        <v/>
      </c>
      <c r="X42" s="61">
        <f>IFERROR(VLOOKUP(E42,'5月'!$G$3:$U$51,13,FALSE),0)</f>
        <v>1</v>
      </c>
      <c r="Y42" s="92">
        <f t="shared" si="15"/>
        <v>2</v>
      </c>
      <c r="Z42" s="93" t="str">
        <f>IFERROR(VLOOKUP(E42,'6月'!$G$3:$U$55,6,FALSE)&amp;"","")</f>
        <v>107</v>
      </c>
      <c r="AA42" s="15" t="str">
        <f>IFERROR(VLOOKUP(E42,'6月'!$G$3:$U$55,3,FALSE)&amp;"","")</f>
        <v>19</v>
      </c>
      <c r="AB42" s="15" t="str">
        <f>IFERROR(VLOOKUP(E42,'6月'!$G$3:$U$55,7,FALSE)&amp;"","")</f>
        <v>88</v>
      </c>
      <c r="AC42" s="15" t="str">
        <f>IFERROR(VLOOKUP(E42,'6月'!$G$3:$U$55,9,FALSE)&amp;"","")</f>
        <v/>
      </c>
      <c r="AD42" s="15" t="str">
        <f>IFERROR(VLOOKUP(E42,'6月'!$G$3:$U$55,10,FALSE)&amp;"","")</f>
        <v/>
      </c>
      <c r="AE42" s="15" t="str">
        <f>IFERROR(VLOOKUP(E42,'6月'!$G$3:$U$55,11,FALSE)&amp;"","")</f>
        <v/>
      </c>
      <c r="AF42" s="15">
        <f>IFERROR(VLOOKUP(E42,'6月'!$G$3:$U$55,13,FALSE),0)</f>
        <v>1</v>
      </c>
      <c r="AG42" s="94">
        <f t="shared" si="16"/>
        <v>3</v>
      </c>
      <c r="AH42" s="93" t="str">
        <f>IFERROR(VLOOKUP(E42,'7月'!$G$3:$U$39,6,FALSE)&amp;"","")</f>
        <v>102</v>
      </c>
      <c r="AI42" s="15" t="str">
        <f>IFERROR(VLOOKUP(E42,'7月'!$G$3:$U$39,3,FALSE)&amp;"","")</f>
        <v>19</v>
      </c>
      <c r="AJ42" s="15" t="str">
        <f>IFERROR(VLOOKUP(E42,'7月'!$G$3:$U$39,7,FALSE)&amp;"","")</f>
        <v>83</v>
      </c>
      <c r="AK42" s="15" t="str">
        <f>IFERROR(VLOOKUP(E42,'7月'!$G$3:$U$39,9,FALSE)&amp;"","")</f>
        <v/>
      </c>
      <c r="AL42" s="15" t="str">
        <f>IFERROR(VLOOKUP(E42,'7月'!$G$3:$U$39,10,FALSE)&amp;"","")</f>
        <v/>
      </c>
      <c r="AM42" s="15" t="str">
        <f>IFERROR(VLOOKUP(E42,'7月'!$G$3:$U$39,11,FALSE)&amp;"","")</f>
        <v/>
      </c>
      <c r="AN42" s="15">
        <f>IFERROR(VLOOKUP(E42,'7月'!$G$3:$U$39,13,FALSE),0)</f>
        <v>1</v>
      </c>
      <c r="AO42" s="94">
        <f t="shared" si="17"/>
        <v>4</v>
      </c>
      <c r="AP42" s="93" t="str">
        <f>IFERROR(VLOOKUP(E42,'8月'!$G$3:$U$50,6,FALSE)&amp;"","")</f>
        <v>99</v>
      </c>
      <c r="AQ42" s="15" t="str">
        <f>IFERROR(VLOOKUP(E42,'8月'!$G$3:$U$50,3,FALSE)&amp;"","")</f>
        <v>19</v>
      </c>
      <c r="AR42" s="15" t="str">
        <f>IFERROR(VLOOKUP(E42,'8月'!$G$3:$U$50,7,FALSE)&amp;"","")</f>
        <v>80</v>
      </c>
      <c r="AS42" s="62" t="str">
        <f>IFERROR(VLOOKUP(E42,'8月'!$G$3:$U$50,9,FALSE)&amp;"","")</f>
        <v/>
      </c>
      <c r="AT42" s="62" t="str">
        <f>IFERROR(VLOOKUP(E42,'8月'!$G$3:$U$50,10,FALSE)&amp;"","")</f>
        <v/>
      </c>
      <c r="AU42" s="62" t="str">
        <f>IFERROR(VLOOKUP(E42,'8月'!$G$3:$U$50,11,FALSE)&amp;"","")</f>
        <v/>
      </c>
      <c r="AV42" s="15">
        <f>IFERROR(VLOOKUP(E42,'8月'!$G$3:$U$50,14,FALSE),0)</f>
        <v>1</v>
      </c>
      <c r="AW42" s="94">
        <f t="shared" si="18"/>
        <v>5</v>
      </c>
      <c r="AX42" s="93" t="str">
        <f>IFERROR(VLOOKUP(E42,'9月'!$G$3:$U$51,6,FALSE)&amp;"","")</f>
        <v>99</v>
      </c>
      <c r="AY42" s="15" t="str">
        <f>IFERROR(VLOOKUP(E42,'9月'!$G$3:$U$51,3,FALSE)&amp;"","")</f>
        <v>19</v>
      </c>
      <c r="AZ42" s="15" t="str">
        <f>IFERROR(VLOOKUP(E42,'9月'!$G$3:$U$51,7,FALSE)&amp;"","")</f>
        <v>80</v>
      </c>
      <c r="BA42" s="15" t="str">
        <f>IFERROR(VLOOKUP(E42,'9月'!$G$3:$U$51,9,FALSE)&amp;"","")</f>
        <v/>
      </c>
      <c r="BB42" s="62" t="str">
        <f>IFERROR(VLOOKUP(E42,'9月'!$G$3:$U$51,10,FALSE)&amp;"","")</f>
        <v/>
      </c>
      <c r="BC42" s="62" t="str">
        <f>IFERROR(VLOOKUP(E42,'9月'!$G$3:$U$51,11,FALSE)&amp;"","")</f>
        <v>Blue＃8</v>
      </c>
      <c r="BD42" s="15">
        <f>IFERROR(VLOOKUP(E42,'9月'!$G$3:$U$51,14,FALSE),0)</f>
        <v>1</v>
      </c>
      <c r="BE42" s="94">
        <f t="shared" si="19"/>
        <v>6</v>
      </c>
      <c r="BF42" s="93" t="str">
        <f>IFERROR(VLOOKUP(E42,'10月'!$G$3:$U$49,6,FALSE)&amp;"","")</f>
        <v/>
      </c>
      <c r="BG42" s="15" t="str">
        <f>IFERROR(VLOOKUP(E42,'10月'!$G$3:$U$49,3,FALSE)&amp;"","")</f>
        <v/>
      </c>
      <c r="BH42" s="15" t="str">
        <f>IFERROR(VLOOKUP(E42,'10月'!$G$3:$U$49,7,FALSE)&amp;"","")</f>
        <v/>
      </c>
      <c r="BI42" s="15" t="str">
        <f>IFERROR(VLOOKUP(E42,'10月'!$G$3:$U$49,9,FALSE)&amp;"","")</f>
        <v/>
      </c>
      <c r="BJ42" s="62" t="str">
        <f>IFERROR(VLOOKUP(E42,'10月'!$G$3:$U$49,10,FALSE)&amp;"","")</f>
        <v/>
      </c>
      <c r="BK42" s="62" t="str">
        <f>IFERROR(VLOOKUP(E42,'10月'!$G$3:$U$49,11,FALSE)&amp;"","")</f>
        <v/>
      </c>
      <c r="BL42" s="15">
        <f>IFERROR(VLOOKUP(E42,'10月'!$G$3:$U$49,14,FALSE),0)</f>
        <v>0</v>
      </c>
      <c r="BM42" s="62">
        <f t="shared" si="20"/>
        <v>6</v>
      </c>
      <c r="BN42" s="74"/>
      <c r="BO42" s="584">
        <v>105</v>
      </c>
      <c r="BP42" s="584">
        <v>102</v>
      </c>
      <c r="BQ42" s="584">
        <v>107</v>
      </c>
      <c r="BR42" s="584">
        <v>102</v>
      </c>
      <c r="BS42" s="584">
        <v>99</v>
      </c>
      <c r="BT42" s="584">
        <v>99</v>
      </c>
      <c r="BU42" s="584" t="s">
        <v>1009</v>
      </c>
      <c r="BV42" s="609">
        <f t="shared" si="21"/>
        <v>102.33333333333333</v>
      </c>
      <c r="BW42" s="64">
        <f t="shared" si="13"/>
        <v>24.266666666666666</v>
      </c>
      <c r="BX42" s="603"/>
    </row>
    <row r="43" spans="1:78" s="25" customFormat="1" ht="19.5" customHeight="1">
      <c r="A43" s="57">
        <f t="shared" si="9"/>
        <v>40</v>
      </c>
      <c r="B43" s="65" t="s">
        <v>258</v>
      </c>
      <c r="C43" s="65" t="s">
        <v>259</v>
      </c>
      <c r="D43" s="128" t="s">
        <v>379</v>
      </c>
      <c r="E43" s="154" t="s">
        <v>427</v>
      </c>
      <c r="F43" s="152"/>
      <c r="G43" s="129">
        <v>32</v>
      </c>
      <c r="H43" s="85"/>
      <c r="I43" s="60"/>
      <c r="J43" s="91" t="str">
        <f>IFERROR(VLOOKUP(E43,'4月'!$H$3:$T$53,7,FALSE),"")</f>
        <v/>
      </c>
      <c r="K43" s="61" t="str">
        <f>IFERROR(VLOOKUP(E43,'4月'!$H$3:$T$53,2,FALSE),"")</f>
        <v/>
      </c>
      <c r="L43" s="61" t="str">
        <f>IFERROR(VLOOKUP(E43,'4月'!$H$3:$T$53,8,FALSE)&amp;"","")</f>
        <v/>
      </c>
      <c r="M43" s="61" t="str">
        <f>IFERROR(VLOOKUP(E43,'4月'!$H$3:$R$53,9,FALSE)&amp;"","")</f>
        <v/>
      </c>
      <c r="N43" s="61" t="str">
        <f>IFERROR(VLOOKUP(E43,'4月'!$H$3:$R$53,10,FALSE)&amp;"","")</f>
        <v/>
      </c>
      <c r="O43" s="61" t="str">
        <f>IFERROR(VLOOKUP(E43,'4月'!$H$3:$R$53,11,FALSE)&amp;"","")</f>
        <v/>
      </c>
      <c r="P43" s="61">
        <f>IFERROR(VLOOKUP(E43,'4月'!$H$3:$T$53,13,FALSE),0)</f>
        <v>0</v>
      </c>
      <c r="Q43" s="92">
        <f t="shared" si="14"/>
        <v>0</v>
      </c>
      <c r="R43" s="91" t="str">
        <f>IFERROR(VLOOKUP(E43,'5月'!$G$3:$U$51,6,FALSE)&amp;"","")</f>
        <v/>
      </c>
      <c r="S43" s="153" t="str">
        <f>IFERROR(VLOOKUP(E43,'5月'!$G$3:$U$51,3,FALSE)&amp;"","")</f>
        <v/>
      </c>
      <c r="T43" s="61" t="str">
        <f>IFERROR(VLOOKUP(E43,'5月'!$G$3:$U$51,7,FALSE)&amp;"","")</f>
        <v/>
      </c>
      <c r="U43" s="61" t="str">
        <f>IFERROR(VLOOKUP(E43,'5月'!$G$3:$U$51,9,FALSE)&amp;"","")</f>
        <v/>
      </c>
      <c r="V43" s="61" t="str">
        <f>IFERROR(VLOOKUP(E43,'5月'!$G$3:$U$51,9,FALSE)&amp;"","")</f>
        <v/>
      </c>
      <c r="W43" s="61" t="str">
        <f>IFERROR(VLOOKUP(E43,'5月'!$G$3:$U$51,10,FALSE)&amp;"","")</f>
        <v/>
      </c>
      <c r="X43" s="61">
        <f>IFERROR(VLOOKUP(E43,'5月'!$G$3:$U$51,13,FALSE),0)</f>
        <v>0</v>
      </c>
      <c r="Y43" s="92">
        <f t="shared" si="15"/>
        <v>0</v>
      </c>
      <c r="Z43" s="93" t="str">
        <f>IFERROR(VLOOKUP(E43,'6月'!$G$3:$U$55,6,FALSE)&amp;"","")</f>
        <v/>
      </c>
      <c r="AA43" s="15" t="str">
        <f>IFERROR(VLOOKUP(E43,'6月'!$G$3:$U$55,3,FALSE)&amp;"","")</f>
        <v/>
      </c>
      <c r="AB43" s="15" t="str">
        <f>IFERROR(VLOOKUP(E43,'6月'!$G$3:$U$55,7,FALSE)&amp;"","")</f>
        <v/>
      </c>
      <c r="AC43" s="15" t="str">
        <f>IFERROR(VLOOKUP(E43,'6月'!$G$3:$U$55,9,FALSE)&amp;"","")</f>
        <v/>
      </c>
      <c r="AD43" s="15" t="str">
        <f>IFERROR(VLOOKUP(E43,'6月'!$G$3:$U$55,10,FALSE)&amp;"","")</f>
        <v/>
      </c>
      <c r="AE43" s="15" t="str">
        <f>IFERROR(VLOOKUP(E43,'6月'!$G$3:$U$55,11,FALSE)&amp;"","")</f>
        <v/>
      </c>
      <c r="AF43" s="15">
        <f>IFERROR(VLOOKUP(E43,'6月'!$G$3:$U$55,13,FALSE),0)</f>
        <v>0</v>
      </c>
      <c r="AG43" s="94">
        <f t="shared" si="16"/>
        <v>0</v>
      </c>
      <c r="AH43" s="93" t="str">
        <f>IFERROR(VLOOKUP(E43,'7月'!$G$3:$U$39,6,FALSE)&amp;"","")</f>
        <v/>
      </c>
      <c r="AI43" s="15" t="str">
        <f>IFERROR(VLOOKUP(E43,'7月'!$G$3:$U$39,3,FALSE)&amp;"","")</f>
        <v/>
      </c>
      <c r="AJ43" s="15" t="str">
        <f>IFERROR(VLOOKUP(E43,'7月'!$G$3:$U$39,7,FALSE)&amp;"","")</f>
        <v/>
      </c>
      <c r="AK43" s="15" t="str">
        <f>IFERROR(VLOOKUP(E43,'7月'!$G$3:$U$39,9,FALSE)&amp;"","")</f>
        <v/>
      </c>
      <c r="AL43" s="15" t="str">
        <f>IFERROR(VLOOKUP(E43,'7月'!$G$3:$U$39,10,FALSE)&amp;"","")</f>
        <v/>
      </c>
      <c r="AM43" s="15" t="str">
        <f>IFERROR(VLOOKUP(E43,'7月'!$G$3:$U$39,11,FALSE)&amp;"","")</f>
        <v/>
      </c>
      <c r="AN43" s="15">
        <f>IFERROR(VLOOKUP(E43,'7月'!$G$3:$U$39,13,FALSE),0)</f>
        <v>0</v>
      </c>
      <c r="AO43" s="94">
        <f t="shared" si="17"/>
        <v>0</v>
      </c>
      <c r="AP43" s="93" t="str">
        <f>IFERROR(VLOOKUP(E43,'8月'!$G$3:$U$50,6,FALSE)&amp;"","")</f>
        <v/>
      </c>
      <c r="AQ43" s="15" t="str">
        <f>IFERROR(VLOOKUP(E43,'8月'!$G$3:$U$50,3,FALSE)&amp;"","")</f>
        <v/>
      </c>
      <c r="AR43" s="15" t="str">
        <f>IFERROR(VLOOKUP(E43,'8月'!$G$3:$U$50,7,FALSE)&amp;"","")</f>
        <v/>
      </c>
      <c r="AS43" s="62" t="str">
        <f>IFERROR(VLOOKUP(E43,'8月'!$G$3:$U$50,9,FALSE)&amp;"","")</f>
        <v/>
      </c>
      <c r="AT43" s="62" t="str">
        <f>IFERROR(VLOOKUP(E43,'8月'!$G$3:$U$50,10,FALSE)&amp;"","")</f>
        <v/>
      </c>
      <c r="AU43" s="62" t="str">
        <f>IFERROR(VLOOKUP(E43,'8月'!$G$3:$U$50,11,FALSE)&amp;"","")</f>
        <v/>
      </c>
      <c r="AV43" s="15">
        <f>IFERROR(VLOOKUP(E43,'8月'!$G$3:$U$50,14,FALSE),0)</f>
        <v>0</v>
      </c>
      <c r="AW43" s="94">
        <f t="shared" si="18"/>
        <v>0</v>
      </c>
      <c r="AX43" s="93" t="str">
        <f>IFERROR(VLOOKUP(E43,'9月'!$G$3:$U$51,6,FALSE)&amp;"","")</f>
        <v/>
      </c>
      <c r="AY43" s="15" t="str">
        <f>IFERROR(VLOOKUP(E43,'9月'!$G$3:$U$51,3,FALSE)&amp;"","")</f>
        <v/>
      </c>
      <c r="AZ43" s="15" t="str">
        <f>IFERROR(VLOOKUP(E43,'9月'!$G$3:$U$51,7,FALSE)&amp;"","")</f>
        <v/>
      </c>
      <c r="BA43" s="15" t="str">
        <f>IFERROR(VLOOKUP(E43,'9月'!$G$3:$U$51,9,FALSE)&amp;"","")</f>
        <v/>
      </c>
      <c r="BB43" s="62" t="str">
        <f>IFERROR(VLOOKUP(E43,'9月'!$G$3:$U$51,10,FALSE)&amp;"","")</f>
        <v/>
      </c>
      <c r="BC43" s="62" t="str">
        <f>IFERROR(VLOOKUP(E43,'9月'!$G$3:$U$51,11,FALSE)&amp;"","")</f>
        <v/>
      </c>
      <c r="BD43" s="15">
        <f>IFERROR(VLOOKUP(E43,'9月'!$G$3:$U$51,14,FALSE),0)</f>
        <v>0</v>
      </c>
      <c r="BE43" s="94">
        <f t="shared" si="19"/>
        <v>0</v>
      </c>
      <c r="BF43" s="93" t="str">
        <f>IFERROR(VLOOKUP(E43,'10月'!$G$3:$U$49,6,FALSE)&amp;"","")</f>
        <v/>
      </c>
      <c r="BG43" s="15" t="str">
        <f>IFERROR(VLOOKUP(E43,'10月'!$G$3:$U$49,3,FALSE)&amp;"","")</f>
        <v/>
      </c>
      <c r="BH43" s="15" t="str">
        <f>IFERROR(VLOOKUP(E43,'10月'!$G$3:$U$49,7,FALSE)&amp;"","")</f>
        <v/>
      </c>
      <c r="BI43" s="15" t="str">
        <f>IFERROR(VLOOKUP(E43,'10月'!$G$3:$U$49,9,FALSE)&amp;"","")</f>
        <v/>
      </c>
      <c r="BJ43" s="62" t="str">
        <f>IFERROR(VLOOKUP(E43,'10月'!$G$3:$U$49,10,FALSE)&amp;"","")</f>
        <v/>
      </c>
      <c r="BK43" s="62" t="str">
        <f>IFERROR(VLOOKUP(E43,'10月'!$G$3:$U$49,11,FALSE)&amp;"","")</f>
        <v/>
      </c>
      <c r="BL43" s="15">
        <f>IFERROR(VLOOKUP(E43,'10月'!$G$3:$U$49,14,FALSE),0)</f>
        <v>0</v>
      </c>
      <c r="BM43" s="62">
        <f t="shared" si="20"/>
        <v>0</v>
      </c>
      <c r="BN43" s="74"/>
      <c r="BO43" s="584" t="s">
        <v>1009</v>
      </c>
      <c r="BP43" s="584" t="s">
        <v>1009</v>
      </c>
      <c r="BQ43" s="584" t="s">
        <v>1009</v>
      </c>
      <c r="BR43" s="584" t="s">
        <v>1009</v>
      </c>
      <c r="BS43" s="584" t="s">
        <v>1009</v>
      </c>
      <c r="BT43" s="584" t="s">
        <v>1009</v>
      </c>
      <c r="BU43" s="584" t="s">
        <v>1009</v>
      </c>
      <c r="BV43" s="609" t="str">
        <f t="shared" si="21"/>
        <v>-</v>
      </c>
      <c r="BW43" s="64" t="str">
        <f t="shared" si="13"/>
        <v>-</v>
      </c>
      <c r="BX43" s="603"/>
    </row>
    <row r="44" spans="1:78" ht="19.5" customHeight="1">
      <c r="A44" s="57">
        <f t="shared" si="9"/>
        <v>41</v>
      </c>
      <c r="B44" s="65" t="s">
        <v>258</v>
      </c>
      <c r="C44" s="65" t="s">
        <v>191</v>
      </c>
      <c r="D44" s="128" t="s">
        <v>380</v>
      </c>
      <c r="E44" s="154" t="s">
        <v>428</v>
      </c>
      <c r="F44" s="152"/>
      <c r="G44" s="129">
        <v>15</v>
      </c>
      <c r="H44" s="15"/>
      <c r="I44" s="60"/>
      <c r="J44" s="91" t="str">
        <f>IFERROR(VLOOKUP(E44,'4月'!$H$3:$T$53,7,FALSE),"")</f>
        <v/>
      </c>
      <c r="K44" s="61" t="str">
        <f>IFERROR(VLOOKUP(E44,'4月'!$H$3:$T$53,2,FALSE),"")</f>
        <v/>
      </c>
      <c r="L44" s="61" t="str">
        <f>IFERROR(VLOOKUP(E44,'4月'!$H$3:$T$53,8,FALSE)&amp;"","")</f>
        <v/>
      </c>
      <c r="M44" s="61" t="str">
        <f>IFERROR(VLOOKUP(E44,'4月'!$H$3:$R$53,9,FALSE)&amp;"","")</f>
        <v/>
      </c>
      <c r="N44" s="61" t="str">
        <f>IFERROR(VLOOKUP(E44,'4月'!$H$3:$R$53,10,FALSE)&amp;"","")</f>
        <v/>
      </c>
      <c r="O44" s="61" t="str">
        <f>IFERROR(VLOOKUP(E44,'4月'!$H$3:$R$53,11,FALSE)&amp;"","")</f>
        <v/>
      </c>
      <c r="P44" s="61">
        <f>IFERROR(VLOOKUP(E44,'4月'!$H$3:$T$53,13,FALSE),0)</f>
        <v>0</v>
      </c>
      <c r="Q44" s="92">
        <f t="shared" si="14"/>
        <v>0</v>
      </c>
      <c r="R44" s="91" t="str">
        <f>IFERROR(VLOOKUP(E44,'5月'!$G$3:$U$51,6,FALSE)&amp;"","")</f>
        <v/>
      </c>
      <c r="S44" s="153" t="str">
        <f>IFERROR(VLOOKUP(E44,'5月'!$G$3:$U$51,3,FALSE)&amp;"","")</f>
        <v/>
      </c>
      <c r="T44" s="61" t="str">
        <f>IFERROR(VLOOKUP(E44,'5月'!$G$3:$U$51,7,FALSE)&amp;"","")</f>
        <v/>
      </c>
      <c r="U44" s="61" t="str">
        <f>IFERROR(VLOOKUP(E44,'5月'!$G$3:$U$51,9,FALSE)&amp;"","")</f>
        <v/>
      </c>
      <c r="V44" s="61" t="str">
        <f>IFERROR(VLOOKUP(E44,'5月'!$G$3:$U$51,9,FALSE)&amp;"","")</f>
        <v/>
      </c>
      <c r="W44" s="61" t="str">
        <f>IFERROR(VLOOKUP(E44,'5月'!$G$3:$U$51,10,FALSE)&amp;"","")</f>
        <v/>
      </c>
      <c r="X44" s="61">
        <f>IFERROR(VLOOKUP(E44,'5月'!$G$3:$U$51,13,FALSE),0)</f>
        <v>0</v>
      </c>
      <c r="Y44" s="92">
        <f t="shared" si="15"/>
        <v>0</v>
      </c>
      <c r="Z44" s="93" t="str">
        <f>IFERROR(VLOOKUP(E44,'6月'!$G$3:$U$55,6,FALSE)&amp;"","")</f>
        <v/>
      </c>
      <c r="AA44" s="15" t="str">
        <f>IFERROR(VLOOKUP(E44,'6月'!$G$3:$U$55,3,FALSE)&amp;"","")</f>
        <v/>
      </c>
      <c r="AB44" s="15" t="str">
        <f>IFERROR(VLOOKUP(E44,'6月'!$G$3:$U$55,7,FALSE)&amp;"","")</f>
        <v/>
      </c>
      <c r="AC44" s="15" t="str">
        <f>IFERROR(VLOOKUP(E44,'6月'!$G$3:$U$55,9,FALSE)&amp;"","")</f>
        <v/>
      </c>
      <c r="AD44" s="15" t="str">
        <f>IFERROR(VLOOKUP(E44,'6月'!$G$3:$U$55,10,FALSE)&amp;"","")</f>
        <v/>
      </c>
      <c r="AE44" s="15" t="str">
        <f>IFERROR(VLOOKUP(E44,'6月'!$G$3:$U$55,11,FALSE)&amp;"","")</f>
        <v/>
      </c>
      <c r="AF44" s="15">
        <f>IFERROR(VLOOKUP(E44,'6月'!$G$3:$U$55,13,FALSE),0)</f>
        <v>0</v>
      </c>
      <c r="AG44" s="94">
        <f t="shared" si="16"/>
        <v>0</v>
      </c>
      <c r="AH44" s="93" t="str">
        <f>IFERROR(VLOOKUP(E44,'7月'!$G$3:$U$39,6,FALSE)&amp;"","")</f>
        <v/>
      </c>
      <c r="AI44" s="15" t="str">
        <f>IFERROR(VLOOKUP(E44,'7月'!$G$3:$U$39,3,FALSE)&amp;"","")</f>
        <v/>
      </c>
      <c r="AJ44" s="15" t="str">
        <f>IFERROR(VLOOKUP(E44,'7月'!$G$3:$U$39,7,FALSE)&amp;"","")</f>
        <v/>
      </c>
      <c r="AK44" s="15" t="str">
        <f>IFERROR(VLOOKUP(E44,'7月'!$G$3:$U$39,9,FALSE)&amp;"","")</f>
        <v/>
      </c>
      <c r="AL44" s="15" t="str">
        <f>IFERROR(VLOOKUP(E44,'7月'!$G$3:$U$39,10,FALSE)&amp;"","")</f>
        <v/>
      </c>
      <c r="AM44" s="15" t="str">
        <f>IFERROR(VLOOKUP(E44,'7月'!$G$3:$U$39,11,FALSE)&amp;"","")</f>
        <v/>
      </c>
      <c r="AN44" s="15">
        <f>IFERROR(VLOOKUP(E44,'7月'!$G$3:$U$39,13,FALSE),0)</f>
        <v>0</v>
      </c>
      <c r="AO44" s="94">
        <f t="shared" si="17"/>
        <v>0</v>
      </c>
      <c r="AP44" s="93" t="str">
        <f>IFERROR(VLOOKUP(E44,'8月'!$G$3:$U$50,6,FALSE)&amp;"","")</f>
        <v/>
      </c>
      <c r="AQ44" s="15" t="str">
        <f>IFERROR(VLOOKUP(E44,'8月'!$G$3:$U$50,3,FALSE)&amp;"","")</f>
        <v/>
      </c>
      <c r="AR44" s="15" t="str">
        <f>IFERROR(VLOOKUP(E44,'8月'!$G$3:$U$50,7,FALSE)&amp;"","")</f>
        <v/>
      </c>
      <c r="AS44" s="62" t="str">
        <f>IFERROR(VLOOKUP(E44,'8月'!$G$3:$U$50,9,FALSE)&amp;"","")</f>
        <v/>
      </c>
      <c r="AT44" s="62" t="str">
        <f>IFERROR(VLOOKUP(E44,'8月'!$G$3:$U$50,10,FALSE)&amp;"","")</f>
        <v/>
      </c>
      <c r="AU44" s="62" t="str">
        <f>IFERROR(VLOOKUP(E44,'8月'!$G$3:$U$50,11,FALSE)&amp;"","")</f>
        <v/>
      </c>
      <c r="AV44" s="15">
        <f>IFERROR(VLOOKUP(E44,'8月'!$G$3:$U$50,14,FALSE),0)</f>
        <v>0</v>
      </c>
      <c r="AW44" s="94">
        <f t="shared" si="18"/>
        <v>0</v>
      </c>
      <c r="AX44" s="93" t="str">
        <f>IFERROR(VLOOKUP(E44,'9月'!$G$3:$U$51,6,FALSE)&amp;"","")</f>
        <v/>
      </c>
      <c r="AY44" s="15" t="str">
        <f>IFERROR(VLOOKUP(E44,'9月'!$G$3:$U$51,3,FALSE)&amp;"","")</f>
        <v/>
      </c>
      <c r="AZ44" s="15" t="str">
        <f>IFERROR(VLOOKUP(E44,'9月'!$G$3:$U$51,7,FALSE)&amp;"","")</f>
        <v/>
      </c>
      <c r="BA44" s="15" t="str">
        <f>IFERROR(VLOOKUP(E44,'9月'!$G$3:$U$51,9,FALSE)&amp;"","")</f>
        <v/>
      </c>
      <c r="BB44" s="62" t="str">
        <f>IFERROR(VLOOKUP(E44,'9月'!$G$3:$U$51,10,FALSE)&amp;"","")</f>
        <v/>
      </c>
      <c r="BC44" s="62" t="str">
        <f>IFERROR(VLOOKUP(E44,'9月'!$G$3:$U$51,11,FALSE)&amp;"","")</f>
        <v/>
      </c>
      <c r="BD44" s="15">
        <f>IFERROR(VLOOKUP(E44,'9月'!$G$3:$U$51,14,FALSE),0)</f>
        <v>0</v>
      </c>
      <c r="BE44" s="94">
        <f t="shared" si="19"/>
        <v>0</v>
      </c>
      <c r="BF44" s="93" t="str">
        <f>IFERROR(VLOOKUP(E44,'10月'!$G$3:$U$49,6,FALSE)&amp;"","")</f>
        <v/>
      </c>
      <c r="BG44" s="15" t="str">
        <f>IFERROR(VLOOKUP(E44,'10月'!$G$3:$U$49,3,FALSE)&amp;"","")</f>
        <v/>
      </c>
      <c r="BH44" s="15" t="str">
        <f>IFERROR(VLOOKUP(E44,'10月'!$G$3:$U$49,7,FALSE)&amp;"","")</f>
        <v/>
      </c>
      <c r="BI44" s="15" t="str">
        <f>IFERROR(VLOOKUP(E44,'10月'!$G$3:$U$49,9,FALSE)&amp;"","")</f>
        <v/>
      </c>
      <c r="BJ44" s="62" t="str">
        <f>IFERROR(VLOOKUP(E44,'10月'!$G$3:$U$49,10,FALSE)&amp;"","")</f>
        <v/>
      </c>
      <c r="BK44" s="62" t="str">
        <f>IFERROR(VLOOKUP(E44,'10月'!$G$3:$U$49,11,FALSE)&amp;"","")</f>
        <v/>
      </c>
      <c r="BL44" s="15">
        <f>IFERROR(VLOOKUP(E44,'10月'!$G$3:$U$49,14,FALSE),0)</f>
        <v>0</v>
      </c>
      <c r="BM44" s="62">
        <f t="shared" si="20"/>
        <v>0</v>
      </c>
      <c r="BN44" s="74"/>
      <c r="BO44" s="584" t="s">
        <v>1009</v>
      </c>
      <c r="BP44" s="584" t="s">
        <v>1009</v>
      </c>
      <c r="BQ44" s="584" t="s">
        <v>1009</v>
      </c>
      <c r="BR44" s="584" t="s">
        <v>1009</v>
      </c>
      <c r="BS44" s="584" t="s">
        <v>1009</v>
      </c>
      <c r="BT44" s="584" t="s">
        <v>1009</v>
      </c>
      <c r="BU44" s="584" t="s">
        <v>1009</v>
      </c>
      <c r="BV44" s="609" t="str">
        <f t="shared" si="21"/>
        <v>-</v>
      </c>
      <c r="BW44" s="64" t="str">
        <f t="shared" si="13"/>
        <v>-</v>
      </c>
      <c r="BX44" s="601"/>
      <c r="BY44" s="49"/>
      <c r="BZ44"/>
    </row>
    <row r="45" spans="1:78" ht="19.5" customHeight="1">
      <c r="A45" s="57">
        <f t="shared" si="9"/>
        <v>42</v>
      </c>
      <c r="B45" s="65" t="s">
        <v>260</v>
      </c>
      <c r="C45" s="65" t="s">
        <v>261</v>
      </c>
      <c r="D45" s="128" t="s">
        <v>3</v>
      </c>
      <c r="E45" s="154" t="s">
        <v>429</v>
      </c>
      <c r="F45" s="152"/>
      <c r="G45" s="129">
        <v>10</v>
      </c>
      <c r="H45" s="61"/>
      <c r="I45" s="60"/>
      <c r="J45" s="91" t="str">
        <f>IFERROR(VLOOKUP(E45,'4月'!$H$3:$T$53,7,FALSE),"")</f>
        <v/>
      </c>
      <c r="K45" s="61" t="str">
        <f>IFERROR(VLOOKUP(E45,'4月'!$H$3:$T$53,2,FALSE),"")</f>
        <v/>
      </c>
      <c r="L45" s="61" t="str">
        <f>IFERROR(VLOOKUP(E45,'4月'!$H$3:$T$53,8,FALSE)&amp;"","")</f>
        <v/>
      </c>
      <c r="M45" s="61" t="str">
        <f>IFERROR(VLOOKUP(E45,'4月'!$H$3:$R$53,9,FALSE)&amp;"","")</f>
        <v/>
      </c>
      <c r="N45" s="61" t="str">
        <f>IFERROR(VLOOKUP(E45,'4月'!$H$3:$R$53,10,FALSE)&amp;"","")</f>
        <v/>
      </c>
      <c r="O45" s="61" t="str">
        <f>IFERROR(VLOOKUP(E45,'4月'!$H$3:$R$53,11,FALSE)&amp;"","")</f>
        <v/>
      </c>
      <c r="P45" s="61">
        <f>IFERROR(VLOOKUP(E45,'4月'!$H$3:$T$53,13,FALSE),0)</f>
        <v>0</v>
      </c>
      <c r="Q45" s="92">
        <f t="shared" si="14"/>
        <v>0</v>
      </c>
      <c r="R45" s="91" t="str">
        <f>IFERROR(VLOOKUP(E45,'5月'!$G$3:$U$51,6,FALSE)&amp;"","")</f>
        <v/>
      </c>
      <c r="S45" s="153" t="str">
        <f>IFERROR(VLOOKUP(E45,'5月'!$G$3:$U$51,3,FALSE)&amp;"","")</f>
        <v/>
      </c>
      <c r="T45" s="61" t="str">
        <f>IFERROR(VLOOKUP(E45,'5月'!$G$3:$U$51,7,FALSE)&amp;"","")</f>
        <v/>
      </c>
      <c r="U45" s="61" t="str">
        <f>IFERROR(VLOOKUP(E45,'5月'!$G$3:$U$51,9,FALSE)&amp;"","")</f>
        <v/>
      </c>
      <c r="V45" s="61" t="str">
        <f>IFERROR(VLOOKUP(E45,'5月'!$G$3:$U$51,9,FALSE)&amp;"","")</f>
        <v/>
      </c>
      <c r="W45" s="61" t="str">
        <f>IFERROR(VLOOKUP(E45,'5月'!$G$3:$U$51,10,FALSE)&amp;"","")</f>
        <v/>
      </c>
      <c r="X45" s="61">
        <f>IFERROR(VLOOKUP(E45,'5月'!$G$3:$U$51,13,FALSE),0)</f>
        <v>0</v>
      </c>
      <c r="Y45" s="92">
        <f t="shared" si="15"/>
        <v>0</v>
      </c>
      <c r="Z45" s="93" t="str">
        <f>IFERROR(VLOOKUP(E45,'6月'!$G$3:$U$55,6,FALSE)&amp;"","")</f>
        <v/>
      </c>
      <c r="AA45" s="15" t="str">
        <f>IFERROR(VLOOKUP(E45,'6月'!$G$3:$U$55,3,FALSE)&amp;"","")</f>
        <v/>
      </c>
      <c r="AB45" s="15" t="str">
        <f>IFERROR(VLOOKUP(E45,'6月'!$G$3:$U$55,7,FALSE)&amp;"","")</f>
        <v/>
      </c>
      <c r="AC45" s="15" t="str">
        <f>IFERROR(VLOOKUP(E45,'6月'!$G$3:$U$55,9,FALSE)&amp;"","")</f>
        <v/>
      </c>
      <c r="AD45" s="15" t="str">
        <f>IFERROR(VLOOKUP(E45,'6月'!$G$3:$U$55,10,FALSE)&amp;"","")</f>
        <v/>
      </c>
      <c r="AE45" s="15" t="str">
        <f>IFERROR(VLOOKUP(E45,'6月'!$G$3:$U$55,11,FALSE)&amp;"","")</f>
        <v/>
      </c>
      <c r="AF45" s="15">
        <f>IFERROR(VLOOKUP(E45,'6月'!$G$3:$U$55,13,FALSE),0)</f>
        <v>0</v>
      </c>
      <c r="AG45" s="94">
        <f t="shared" si="16"/>
        <v>0</v>
      </c>
      <c r="AH45" s="93" t="str">
        <f>IFERROR(VLOOKUP(E45,'7月'!$G$3:$U$39,6,FALSE)&amp;"","")</f>
        <v/>
      </c>
      <c r="AI45" s="15" t="str">
        <f>IFERROR(VLOOKUP(E45,'7月'!$G$3:$U$39,3,FALSE)&amp;"","")</f>
        <v/>
      </c>
      <c r="AJ45" s="15" t="str">
        <f>IFERROR(VLOOKUP(E45,'7月'!$G$3:$U$39,7,FALSE)&amp;"","")</f>
        <v/>
      </c>
      <c r="AK45" s="15" t="str">
        <f>IFERROR(VLOOKUP(E45,'7月'!$G$3:$U$39,9,FALSE)&amp;"","")</f>
        <v/>
      </c>
      <c r="AL45" s="15" t="str">
        <f>IFERROR(VLOOKUP(E45,'7月'!$G$3:$U$39,10,FALSE)&amp;"","")</f>
        <v/>
      </c>
      <c r="AM45" s="15" t="str">
        <f>IFERROR(VLOOKUP(E45,'7月'!$G$3:$U$39,11,FALSE)&amp;"","")</f>
        <v/>
      </c>
      <c r="AN45" s="15">
        <f>IFERROR(VLOOKUP(E45,'7月'!$G$3:$U$39,13,FALSE),0)</f>
        <v>0</v>
      </c>
      <c r="AO45" s="94">
        <f t="shared" si="17"/>
        <v>0</v>
      </c>
      <c r="AP45" s="93" t="str">
        <f>IFERROR(VLOOKUP(E45,'8月'!$G$3:$U$50,6,FALSE)&amp;"","")</f>
        <v/>
      </c>
      <c r="AQ45" s="15" t="str">
        <f>IFERROR(VLOOKUP(E45,'8月'!$G$3:$U$50,3,FALSE)&amp;"","")</f>
        <v/>
      </c>
      <c r="AR45" s="15" t="str">
        <f>IFERROR(VLOOKUP(E45,'8月'!$G$3:$U$50,7,FALSE)&amp;"","")</f>
        <v/>
      </c>
      <c r="AS45" s="62" t="str">
        <f>IFERROR(VLOOKUP(E45,'8月'!$G$3:$U$50,9,FALSE)&amp;"","")</f>
        <v/>
      </c>
      <c r="AT45" s="62" t="str">
        <f>IFERROR(VLOOKUP(E45,'8月'!$G$3:$U$50,10,FALSE)&amp;"","")</f>
        <v/>
      </c>
      <c r="AU45" s="62" t="str">
        <f>IFERROR(VLOOKUP(E45,'8月'!$G$3:$U$50,11,FALSE)&amp;"","")</f>
        <v/>
      </c>
      <c r="AV45" s="15">
        <f>IFERROR(VLOOKUP(E45,'8月'!$G$3:$U$50,14,FALSE),0)</f>
        <v>0</v>
      </c>
      <c r="AW45" s="94">
        <f t="shared" si="18"/>
        <v>0</v>
      </c>
      <c r="AX45" s="93" t="str">
        <f>IFERROR(VLOOKUP(E45,'9月'!$G$3:$U$51,6,FALSE)&amp;"","")</f>
        <v/>
      </c>
      <c r="AY45" s="15" t="str">
        <f>IFERROR(VLOOKUP(E45,'9月'!$G$3:$U$51,3,FALSE)&amp;"","")</f>
        <v/>
      </c>
      <c r="AZ45" s="15" t="str">
        <f>IFERROR(VLOOKUP(E45,'9月'!$G$3:$U$51,7,FALSE)&amp;"","")</f>
        <v/>
      </c>
      <c r="BA45" s="15" t="str">
        <f>IFERROR(VLOOKUP(E45,'9月'!$G$3:$U$51,9,FALSE)&amp;"","")</f>
        <v/>
      </c>
      <c r="BB45" s="62" t="str">
        <f>IFERROR(VLOOKUP(E45,'9月'!$G$3:$U$51,10,FALSE)&amp;"","")</f>
        <v/>
      </c>
      <c r="BC45" s="62" t="str">
        <f>IFERROR(VLOOKUP(E45,'9月'!$G$3:$U$51,11,FALSE)&amp;"","")</f>
        <v/>
      </c>
      <c r="BD45" s="15">
        <f>IFERROR(VLOOKUP(E45,'9月'!$G$3:$U$51,14,FALSE),0)</f>
        <v>0</v>
      </c>
      <c r="BE45" s="94">
        <f t="shared" si="19"/>
        <v>0</v>
      </c>
      <c r="BF45" s="93" t="str">
        <f>IFERROR(VLOOKUP(E45,'10月'!$G$3:$U$49,6,FALSE)&amp;"","")</f>
        <v/>
      </c>
      <c r="BG45" s="15" t="str">
        <f>IFERROR(VLOOKUP(E45,'10月'!$G$3:$U$49,3,FALSE)&amp;"","")</f>
        <v/>
      </c>
      <c r="BH45" s="15" t="str">
        <f>IFERROR(VLOOKUP(E45,'10月'!$G$3:$U$49,7,FALSE)&amp;"","")</f>
        <v/>
      </c>
      <c r="BI45" s="15" t="str">
        <f>IFERROR(VLOOKUP(E45,'10月'!$G$3:$U$49,9,FALSE)&amp;"","")</f>
        <v/>
      </c>
      <c r="BJ45" s="62" t="str">
        <f>IFERROR(VLOOKUP(E45,'10月'!$G$3:$U$49,10,FALSE)&amp;"","")</f>
        <v/>
      </c>
      <c r="BK45" s="62" t="str">
        <f>IFERROR(VLOOKUP(E45,'10月'!$G$3:$U$49,11,FALSE)&amp;"","")</f>
        <v/>
      </c>
      <c r="BL45" s="15">
        <f>IFERROR(VLOOKUP(E45,'10月'!$G$3:$U$49,14,FALSE),0)</f>
        <v>0</v>
      </c>
      <c r="BM45" s="62">
        <f t="shared" si="20"/>
        <v>0</v>
      </c>
      <c r="BN45" s="74"/>
      <c r="BO45" s="584" t="s">
        <v>1009</v>
      </c>
      <c r="BP45" s="584" t="s">
        <v>1009</v>
      </c>
      <c r="BQ45" s="584" t="s">
        <v>1009</v>
      </c>
      <c r="BR45" s="584" t="s">
        <v>1009</v>
      </c>
      <c r="BS45" s="584" t="s">
        <v>1009</v>
      </c>
      <c r="BT45" s="584" t="s">
        <v>1009</v>
      </c>
      <c r="BU45" s="584" t="s">
        <v>1009</v>
      </c>
      <c r="BV45" s="609" t="str">
        <f t="shared" si="21"/>
        <v>-</v>
      </c>
      <c r="BW45" s="64" t="str">
        <f t="shared" si="13"/>
        <v>-</v>
      </c>
      <c r="BX45" s="601"/>
      <c r="BY45"/>
      <c r="BZ45"/>
    </row>
    <row r="46" spans="1:78" s="14" customFormat="1" ht="19.5" customHeight="1">
      <c r="A46" s="57">
        <f t="shared" si="9"/>
        <v>43</v>
      </c>
      <c r="B46" s="65" t="s">
        <v>260</v>
      </c>
      <c r="C46" s="65" t="s">
        <v>262</v>
      </c>
      <c r="D46" s="160" t="s">
        <v>3</v>
      </c>
      <c r="E46" s="161" t="s">
        <v>430</v>
      </c>
      <c r="F46" s="152" t="s">
        <v>104</v>
      </c>
      <c r="G46" s="129">
        <v>36</v>
      </c>
      <c r="H46" s="90" t="s">
        <v>760</v>
      </c>
      <c r="I46" s="60"/>
      <c r="J46" s="91" t="str">
        <f>IFERROR(VLOOKUP(E46,'4月'!$H$3:$T$53,7,FALSE),"")</f>
        <v/>
      </c>
      <c r="K46" s="61" t="str">
        <f>IFERROR(VLOOKUP(E46,'4月'!$H$3:$T$53,2,FALSE),"")</f>
        <v/>
      </c>
      <c r="L46" s="61" t="str">
        <f>IFERROR(VLOOKUP(E46,'4月'!$H$3:$T$53,8,FALSE)&amp;"","")</f>
        <v/>
      </c>
      <c r="M46" s="61" t="str">
        <f>IFERROR(VLOOKUP(E46,'4月'!$H$3:$R$53,9,FALSE)&amp;"","")</f>
        <v/>
      </c>
      <c r="N46" s="61" t="str">
        <f>IFERROR(VLOOKUP(E46,'4月'!$H$3:$R$53,10,FALSE)&amp;"","")</f>
        <v/>
      </c>
      <c r="O46" s="61" t="str">
        <f>IFERROR(VLOOKUP(E46,'4月'!$H$3:$R$53,11,FALSE)&amp;"","")</f>
        <v/>
      </c>
      <c r="P46" s="61">
        <f>IFERROR(VLOOKUP(E46,'4月'!$H$3:$T$53,13,FALSE),0)</f>
        <v>0</v>
      </c>
      <c r="Q46" s="92">
        <f t="shared" si="14"/>
        <v>0</v>
      </c>
      <c r="R46" s="91" t="str">
        <f>IFERROR(VLOOKUP(E46,'5月'!$G$3:$U$51,6,FALSE)&amp;"","")</f>
        <v>119</v>
      </c>
      <c r="S46" s="153" t="str">
        <f>IFERROR(VLOOKUP(E46,'5月'!$G$3:$U$51,3,FALSE)&amp;"","")</f>
        <v>Guest</v>
      </c>
      <c r="T46" s="61" t="str">
        <f>IFERROR(VLOOKUP(E46,'5月'!$G$3:$U$51,7,FALSE)&amp;"","")</f>
        <v/>
      </c>
      <c r="U46" s="61" t="str">
        <f>IFERROR(VLOOKUP(E46,'5月'!$G$3:$U$51,9,FALSE)&amp;"","")</f>
        <v/>
      </c>
      <c r="V46" s="61" t="str">
        <f>IFERROR(VLOOKUP(E46,'5月'!$G$3:$U$51,9,FALSE)&amp;"","")</f>
        <v/>
      </c>
      <c r="W46" s="61" t="str">
        <f>IFERROR(VLOOKUP(E46,'5月'!$G$3:$U$51,10,FALSE)&amp;"","")</f>
        <v/>
      </c>
      <c r="X46" s="61">
        <f>IFERROR(VLOOKUP(E46,'5月'!$G$3:$U$51,13,FALSE),0)</f>
        <v>0</v>
      </c>
      <c r="Y46" s="92">
        <f t="shared" si="15"/>
        <v>0</v>
      </c>
      <c r="Z46" s="93" t="str">
        <f>IFERROR(VLOOKUP(E46,'6月'!$G$3:$U$55,6,FALSE)&amp;"","")</f>
        <v>112</v>
      </c>
      <c r="AA46" s="15" t="str">
        <f>IFERROR(VLOOKUP(E46,'6月'!$G$3:$U$55,3,FALSE)&amp;"","")</f>
        <v>Guest</v>
      </c>
      <c r="AB46" s="15" t="str">
        <f>IFERROR(VLOOKUP(E46,'6月'!$G$3:$U$55,7,FALSE)&amp;"","")</f>
        <v/>
      </c>
      <c r="AC46" s="15" t="str">
        <f>IFERROR(VLOOKUP(E46,'6月'!$G$3:$U$55,9,FALSE)&amp;"","")</f>
        <v/>
      </c>
      <c r="AD46" s="15" t="str">
        <f>IFERROR(VLOOKUP(E46,'6月'!$G$3:$U$55,10,FALSE)&amp;"","")</f>
        <v/>
      </c>
      <c r="AE46" s="15" t="str">
        <f>IFERROR(VLOOKUP(E46,'6月'!$G$3:$U$55,11,FALSE)&amp;"","")</f>
        <v/>
      </c>
      <c r="AF46" s="15">
        <f>IFERROR(VLOOKUP(E46,'6月'!$G$3:$U$55,13,FALSE),0)</f>
        <v>0</v>
      </c>
      <c r="AG46" s="94">
        <f t="shared" si="16"/>
        <v>0</v>
      </c>
      <c r="AH46" s="93" t="str">
        <f>IFERROR(VLOOKUP(E46,'7月'!$G$3:$U$39,6,FALSE)&amp;"","")</f>
        <v/>
      </c>
      <c r="AI46" s="15" t="str">
        <f>IFERROR(VLOOKUP(E46,'7月'!$G$3:$U$39,3,FALSE)&amp;"","")</f>
        <v/>
      </c>
      <c r="AJ46" s="15" t="str">
        <f>IFERROR(VLOOKUP(E46,'7月'!$G$3:$U$39,7,FALSE)&amp;"","")</f>
        <v/>
      </c>
      <c r="AK46" s="15" t="str">
        <f>IFERROR(VLOOKUP(E46,'7月'!$G$3:$U$39,9,FALSE)&amp;"","")</f>
        <v/>
      </c>
      <c r="AL46" s="15" t="str">
        <f>IFERROR(VLOOKUP(E46,'7月'!$G$3:$U$39,10,FALSE)&amp;"","")</f>
        <v/>
      </c>
      <c r="AM46" s="15" t="str">
        <f>IFERROR(VLOOKUP(E46,'7月'!$G$3:$U$39,11,FALSE)&amp;"","")</f>
        <v/>
      </c>
      <c r="AN46" s="15">
        <f>IFERROR(VLOOKUP(E46,'7月'!$G$3:$U$39,13,FALSE),0)</f>
        <v>0</v>
      </c>
      <c r="AO46" s="94">
        <f t="shared" si="17"/>
        <v>0</v>
      </c>
      <c r="AP46" s="93" t="str">
        <f>IFERROR(VLOOKUP(E46,'8月'!$G$3:$U$50,6,FALSE)&amp;"","")</f>
        <v>120</v>
      </c>
      <c r="AQ46" s="15" t="str">
        <f>IFERROR(VLOOKUP(E46,'8月'!$G$3:$U$50,3,FALSE)&amp;"","")</f>
        <v>Guest</v>
      </c>
      <c r="AR46" s="15" t="str">
        <f>IFERROR(VLOOKUP(E46,'8月'!$G$3:$U$50,7,FALSE)&amp;"","")</f>
        <v/>
      </c>
      <c r="AS46" s="62" t="str">
        <f>IFERROR(VLOOKUP(E46,'8月'!$G$3:$U$50,9,FALSE)&amp;"","")</f>
        <v/>
      </c>
      <c r="AT46" s="62" t="str">
        <f>IFERROR(VLOOKUP(E46,'8月'!$G$3:$U$50,10,FALSE)&amp;"","")</f>
        <v/>
      </c>
      <c r="AU46" s="62" t="str">
        <f>IFERROR(VLOOKUP(E46,'8月'!$G$3:$U$50,11,FALSE)&amp;"","")</f>
        <v/>
      </c>
      <c r="AV46" s="15">
        <f>IFERROR(VLOOKUP(E46,'8月'!$G$3:$U$50,14,FALSE),0)</f>
        <v>0</v>
      </c>
      <c r="AW46" s="94">
        <f t="shared" si="18"/>
        <v>0</v>
      </c>
      <c r="AX46" s="93" t="str">
        <f>IFERROR(VLOOKUP(E46,'9月'!$G$3:$U$51,6,FALSE)&amp;"","")</f>
        <v/>
      </c>
      <c r="AY46" s="15" t="str">
        <f>IFERROR(VLOOKUP(E46,'9月'!$G$3:$U$51,3,FALSE)&amp;"","")</f>
        <v/>
      </c>
      <c r="AZ46" s="15" t="str">
        <f>IFERROR(VLOOKUP(E46,'9月'!$G$3:$U$51,7,FALSE)&amp;"","")</f>
        <v/>
      </c>
      <c r="BA46" s="15" t="str">
        <f>IFERROR(VLOOKUP(E46,'9月'!$G$3:$U$51,9,FALSE)&amp;"","")</f>
        <v/>
      </c>
      <c r="BB46" s="62" t="str">
        <f>IFERROR(VLOOKUP(E46,'9月'!$G$3:$U$51,10,FALSE)&amp;"","")</f>
        <v/>
      </c>
      <c r="BC46" s="62" t="str">
        <f>IFERROR(VLOOKUP(E46,'9月'!$G$3:$U$51,11,FALSE)&amp;"","")</f>
        <v/>
      </c>
      <c r="BD46" s="15">
        <f>IFERROR(VLOOKUP(E46,'9月'!$G$3:$U$51,14,FALSE),0)</f>
        <v>0</v>
      </c>
      <c r="BE46" s="94">
        <f t="shared" si="19"/>
        <v>0</v>
      </c>
      <c r="BF46" s="93" t="str">
        <f>IFERROR(VLOOKUP(E46,'10月'!$G$3:$U$49,6,FALSE)&amp;"","")</f>
        <v/>
      </c>
      <c r="BG46" s="15" t="str">
        <f>IFERROR(VLOOKUP(E46,'10月'!$G$3:$U$49,3,FALSE)&amp;"","")</f>
        <v/>
      </c>
      <c r="BH46" s="15" t="str">
        <f>IFERROR(VLOOKUP(E46,'10月'!$G$3:$U$49,7,FALSE)&amp;"","")</f>
        <v/>
      </c>
      <c r="BI46" s="15" t="str">
        <f>IFERROR(VLOOKUP(E46,'10月'!$G$3:$U$49,9,FALSE)&amp;"","")</f>
        <v/>
      </c>
      <c r="BJ46" s="62" t="str">
        <f>IFERROR(VLOOKUP(E46,'10月'!$G$3:$U$49,10,FALSE)&amp;"","")</f>
        <v/>
      </c>
      <c r="BK46" s="62" t="str">
        <f>IFERROR(VLOOKUP(E46,'10月'!$G$3:$U$49,11,FALSE)&amp;"","")</f>
        <v/>
      </c>
      <c r="BL46" s="15">
        <f>IFERROR(VLOOKUP(E46,'10月'!$G$3:$U$49,14,FALSE),0)</f>
        <v>0</v>
      </c>
      <c r="BM46" s="62">
        <f t="shared" si="20"/>
        <v>0</v>
      </c>
      <c r="BN46" s="74"/>
      <c r="BO46" s="584" t="s">
        <v>1009</v>
      </c>
      <c r="BP46" s="584">
        <v>119</v>
      </c>
      <c r="BQ46" s="584">
        <v>112</v>
      </c>
      <c r="BR46" s="584" t="s">
        <v>1009</v>
      </c>
      <c r="BS46" s="584">
        <v>120</v>
      </c>
      <c r="BT46" s="584" t="s">
        <v>1009</v>
      </c>
      <c r="BU46" s="584" t="s">
        <v>1009</v>
      </c>
      <c r="BV46" s="609">
        <f t="shared" si="21"/>
        <v>117</v>
      </c>
      <c r="BW46" s="64">
        <f t="shared" si="13"/>
        <v>36</v>
      </c>
      <c r="BX46" s="601"/>
    </row>
    <row r="47" spans="1:78" s="14" customFormat="1" ht="19.5" customHeight="1">
      <c r="A47" s="57">
        <f t="shared" si="9"/>
        <v>44</v>
      </c>
      <c r="B47" s="65" t="s">
        <v>263</v>
      </c>
      <c r="C47" s="65" t="s">
        <v>264</v>
      </c>
      <c r="D47" s="128" t="s">
        <v>3</v>
      </c>
      <c r="E47" s="154" t="s">
        <v>431</v>
      </c>
      <c r="F47" s="152"/>
      <c r="G47" s="129">
        <v>34</v>
      </c>
      <c r="H47" s="61"/>
      <c r="I47" s="60"/>
      <c r="J47" s="91" t="str">
        <f>IFERROR(VLOOKUP(E47,'4月'!$H$3:$T$53,7,FALSE),"")</f>
        <v/>
      </c>
      <c r="K47" s="61" t="str">
        <f>IFERROR(VLOOKUP(E47,'4月'!$H$3:$T$53,2,FALSE),"")</f>
        <v/>
      </c>
      <c r="L47" s="61" t="str">
        <f>IFERROR(VLOOKUP(E47,'4月'!$H$3:$T$53,8,FALSE)&amp;"","")</f>
        <v/>
      </c>
      <c r="M47" s="61" t="str">
        <f>IFERROR(VLOOKUP(E47,'4月'!$H$3:$R$53,9,FALSE)&amp;"","")</f>
        <v/>
      </c>
      <c r="N47" s="61" t="str">
        <f>IFERROR(VLOOKUP(E47,'4月'!$H$3:$R$53,10,FALSE)&amp;"","")</f>
        <v/>
      </c>
      <c r="O47" s="61" t="str">
        <f>IFERROR(VLOOKUP(E47,'4月'!$H$3:$R$53,11,FALSE)&amp;"","")</f>
        <v/>
      </c>
      <c r="P47" s="61">
        <f>IFERROR(VLOOKUP(E47,'4月'!$H$3:$T$53,13,FALSE),0)</f>
        <v>0</v>
      </c>
      <c r="Q47" s="92">
        <f t="shared" si="14"/>
        <v>0</v>
      </c>
      <c r="R47" s="91" t="str">
        <f>IFERROR(VLOOKUP(E47,'5月'!$G$3:$U$51,6,FALSE)&amp;"","")</f>
        <v/>
      </c>
      <c r="S47" s="153" t="str">
        <f>IFERROR(VLOOKUP(E47,'5月'!$G$3:$U$51,3,FALSE)&amp;"","")</f>
        <v/>
      </c>
      <c r="T47" s="61" t="str">
        <f>IFERROR(VLOOKUP(E47,'5月'!$G$3:$U$51,7,FALSE)&amp;"","")</f>
        <v/>
      </c>
      <c r="U47" s="61" t="str">
        <f>IFERROR(VLOOKUP(E47,'5月'!$G$3:$U$51,8,FALSE)&amp;"","")</f>
        <v/>
      </c>
      <c r="V47" s="61" t="str">
        <f>IFERROR(VLOOKUP(E47,'5月'!$G$3:$U$51,9,FALSE)&amp;"","")</f>
        <v/>
      </c>
      <c r="W47" s="61" t="str">
        <f>IFERROR(VLOOKUP(E47,'5月'!$G$3:$U$51,10,FALSE)&amp;"","")</f>
        <v/>
      </c>
      <c r="X47" s="61">
        <f>IFERROR(VLOOKUP(E47,'5月'!$G$3:$U$51,13,FALSE),0)</f>
        <v>0</v>
      </c>
      <c r="Y47" s="92">
        <f t="shared" si="15"/>
        <v>0</v>
      </c>
      <c r="Z47" s="93" t="str">
        <f>IFERROR(VLOOKUP(E47,'6月'!$G$3:$U$55,6,FALSE)&amp;"","")</f>
        <v/>
      </c>
      <c r="AA47" s="15" t="str">
        <f>IFERROR(VLOOKUP(E47,'6月'!$G$3:$U$55,3,FALSE)&amp;"","")</f>
        <v/>
      </c>
      <c r="AB47" s="15" t="str">
        <f>IFERROR(VLOOKUP(E47,'6月'!$G$3:$U$55,7,FALSE)&amp;"","")</f>
        <v/>
      </c>
      <c r="AC47" s="15" t="str">
        <f>IFERROR(VLOOKUP(E47,'6月'!$G$3:$U$55,9,FALSE)&amp;"","")</f>
        <v/>
      </c>
      <c r="AD47" s="15" t="str">
        <f>IFERROR(VLOOKUP(E47,'6月'!$G$3:$U$55,10,FALSE)&amp;"","")</f>
        <v/>
      </c>
      <c r="AE47" s="15" t="str">
        <f>IFERROR(VLOOKUP(E47,'6月'!$G$3:$U$55,11,FALSE)&amp;"","")</f>
        <v/>
      </c>
      <c r="AF47" s="15">
        <f>IFERROR(VLOOKUP(E47,'6月'!$G$3:$U$55,13,FALSE),0)</f>
        <v>0</v>
      </c>
      <c r="AG47" s="94">
        <f t="shared" si="16"/>
        <v>0</v>
      </c>
      <c r="AH47" s="93" t="str">
        <f>IFERROR(VLOOKUP(E47,'7月'!$G$3:$U$39,6,FALSE)&amp;"","")</f>
        <v/>
      </c>
      <c r="AI47" s="15" t="str">
        <f>IFERROR(VLOOKUP(E47,'7月'!$G$3:$U$39,3,FALSE)&amp;"","")</f>
        <v/>
      </c>
      <c r="AJ47" s="15" t="str">
        <f>IFERROR(VLOOKUP(E47,'7月'!$G$3:$U$39,7,FALSE)&amp;"","")</f>
        <v/>
      </c>
      <c r="AK47" s="15" t="str">
        <f>IFERROR(VLOOKUP(E47,'7月'!$G$3:$U$39,9,FALSE)&amp;"","")</f>
        <v/>
      </c>
      <c r="AL47" s="15" t="str">
        <f>IFERROR(VLOOKUP(E47,'7月'!$G$3:$U$39,10,FALSE)&amp;"","")</f>
        <v/>
      </c>
      <c r="AM47" s="15" t="str">
        <f>IFERROR(VLOOKUP(E47,'7月'!$G$3:$U$39,11,FALSE)&amp;"","")</f>
        <v/>
      </c>
      <c r="AN47" s="15">
        <f>IFERROR(VLOOKUP(E47,'7月'!$G$3:$U$39,13,FALSE),0)</f>
        <v>0</v>
      </c>
      <c r="AO47" s="94">
        <f t="shared" si="17"/>
        <v>0</v>
      </c>
      <c r="AP47" s="93" t="str">
        <f>IFERROR(VLOOKUP(E47,'8月'!$G$3:$U$50,6,FALSE)&amp;"","")</f>
        <v/>
      </c>
      <c r="AQ47" s="15" t="str">
        <f>IFERROR(VLOOKUP(E47,'8月'!$G$3:$U$50,3,FALSE)&amp;"","")</f>
        <v/>
      </c>
      <c r="AR47" s="15" t="str">
        <f>IFERROR(VLOOKUP(E47,'8月'!$G$3:$U$50,7,FALSE)&amp;"","")</f>
        <v/>
      </c>
      <c r="AS47" s="62" t="str">
        <f>IFERROR(VLOOKUP(E47,'8月'!$G$3:$U$50,9,FALSE)&amp;"","")</f>
        <v/>
      </c>
      <c r="AT47" s="62" t="str">
        <f>IFERROR(VLOOKUP(E47,'8月'!$G$3:$U$50,10,FALSE)&amp;"","")</f>
        <v/>
      </c>
      <c r="AU47" s="62" t="str">
        <f>IFERROR(VLOOKUP(E47,'8月'!$G$3:$U$50,11,FALSE)&amp;"","")</f>
        <v/>
      </c>
      <c r="AV47" s="15">
        <f>IFERROR(VLOOKUP(E47,'8月'!$G$3:$U$50,14,FALSE),0)</f>
        <v>0</v>
      </c>
      <c r="AW47" s="94">
        <f t="shared" si="18"/>
        <v>0</v>
      </c>
      <c r="AX47" s="93" t="str">
        <f>IFERROR(VLOOKUP(E47,'9月'!$G$3:$U$51,6,FALSE)&amp;"","")</f>
        <v/>
      </c>
      <c r="AY47" s="15" t="str">
        <f>IFERROR(VLOOKUP(E47,'9月'!$G$3:$U$51,3,FALSE)&amp;"","")</f>
        <v/>
      </c>
      <c r="AZ47" s="15" t="str">
        <f>IFERROR(VLOOKUP(E47,'9月'!$G$3:$U$51,7,FALSE)&amp;"","")</f>
        <v/>
      </c>
      <c r="BA47" s="15" t="str">
        <f>IFERROR(VLOOKUP(E47,'9月'!$G$3:$U$51,9,FALSE)&amp;"","")</f>
        <v/>
      </c>
      <c r="BB47" s="62" t="str">
        <f>IFERROR(VLOOKUP(E47,'9月'!$G$3:$U$51,10,FALSE)&amp;"","")</f>
        <v/>
      </c>
      <c r="BC47" s="62" t="str">
        <f>IFERROR(VLOOKUP(E47,'9月'!$G$3:$U$51,11,FALSE)&amp;"","")</f>
        <v/>
      </c>
      <c r="BD47" s="15">
        <f>IFERROR(VLOOKUP(E47,'9月'!$G$3:$U$51,14,FALSE),0)</f>
        <v>0</v>
      </c>
      <c r="BE47" s="94">
        <f t="shared" si="19"/>
        <v>0</v>
      </c>
      <c r="BF47" s="93" t="str">
        <f>IFERROR(VLOOKUP(E47,'10月'!$G$3:$U$49,6,FALSE)&amp;"","")</f>
        <v/>
      </c>
      <c r="BG47" s="15" t="str">
        <f>IFERROR(VLOOKUP(E47,'10月'!$G$3:$U$49,3,FALSE)&amp;"","")</f>
        <v/>
      </c>
      <c r="BH47" s="15" t="str">
        <f>IFERROR(VLOOKUP(E47,'10月'!$G$3:$U$49,7,FALSE)&amp;"","")</f>
        <v/>
      </c>
      <c r="BI47" s="15" t="str">
        <f>IFERROR(VLOOKUP(E47,'10月'!$G$3:$U$49,9,FALSE)&amp;"","")</f>
        <v/>
      </c>
      <c r="BJ47" s="62" t="str">
        <f>IFERROR(VLOOKUP(E47,'10月'!$G$3:$U$49,10,FALSE)&amp;"","")</f>
        <v/>
      </c>
      <c r="BK47" s="62" t="str">
        <f>IFERROR(VLOOKUP(E47,'10月'!$G$3:$U$49,11,FALSE)&amp;"","")</f>
        <v/>
      </c>
      <c r="BL47" s="15">
        <f>IFERROR(VLOOKUP(E47,'10月'!$G$3:$U$49,14,FALSE),0)</f>
        <v>0</v>
      </c>
      <c r="BM47" s="62">
        <f t="shared" si="20"/>
        <v>0</v>
      </c>
      <c r="BN47" s="74"/>
      <c r="BO47" s="584" t="s">
        <v>1009</v>
      </c>
      <c r="BP47" s="584" t="s">
        <v>1009</v>
      </c>
      <c r="BQ47" s="584" t="s">
        <v>1009</v>
      </c>
      <c r="BR47" s="584" t="s">
        <v>1009</v>
      </c>
      <c r="BS47" s="584" t="s">
        <v>1009</v>
      </c>
      <c r="BT47" s="584" t="s">
        <v>1009</v>
      </c>
      <c r="BU47" s="584" t="s">
        <v>1009</v>
      </c>
      <c r="BV47" s="609" t="str">
        <f t="shared" si="21"/>
        <v>-</v>
      </c>
      <c r="BW47" s="64" t="str">
        <f t="shared" si="13"/>
        <v>-</v>
      </c>
      <c r="BX47" s="601"/>
    </row>
    <row r="48" spans="1:78" s="14" customFormat="1" ht="19.5" customHeight="1">
      <c r="A48" s="57">
        <f t="shared" si="9"/>
        <v>45</v>
      </c>
      <c r="B48" s="65" t="s">
        <v>265</v>
      </c>
      <c r="C48" s="65" t="s">
        <v>266</v>
      </c>
      <c r="D48" s="128" t="s">
        <v>381</v>
      </c>
      <c r="E48" s="154" t="s">
        <v>432</v>
      </c>
      <c r="F48" s="152" t="s">
        <v>101</v>
      </c>
      <c r="G48" s="129">
        <v>16</v>
      </c>
      <c r="H48" s="337" t="s">
        <v>876</v>
      </c>
      <c r="I48" s="60"/>
      <c r="J48" s="91" t="str">
        <f>IFERROR(VLOOKUP(E48,'4月'!$H$3:$T$53,7,FALSE),"")</f>
        <v/>
      </c>
      <c r="K48" s="61" t="str">
        <f>IFERROR(VLOOKUP(E48,'4月'!$H$3:$T$53,2,FALSE),"")</f>
        <v/>
      </c>
      <c r="L48" s="61" t="str">
        <f>IFERROR(VLOOKUP(E48,'4月'!$H$3:$T$53,8,FALSE)&amp;"","")</f>
        <v/>
      </c>
      <c r="M48" s="61" t="str">
        <f>IFERROR(VLOOKUP(E48,'4月'!$H$3:$R$53,9,FALSE)&amp;"","")</f>
        <v/>
      </c>
      <c r="N48" s="61" t="str">
        <f>IFERROR(VLOOKUP(E48,'4月'!$H$3:$R$53,10,FALSE)&amp;"","")</f>
        <v/>
      </c>
      <c r="O48" s="61" t="str">
        <f>IFERROR(VLOOKUP(E48,'4月'!$H$3:$R$53,11,FALSE)&amp;"","")</f>
        <v/>
      </c>
      <c r="P48" s="61">
        <f>IFERROR(VLOOKUP(E48,'4月'!$H$3:$T$53,13,FALSE),0)</f>
        <v>0</v>
      </c>
      <c r="Q48" s="92">
        <f t="shared" si="14"/>
        <v>0</v>
      </c>
      <c r="R48" s="91" t="str">
        <f>IFERROR(VLOOKUP(E48,'5月'!$G$3:$U$51,6,FALSE)&amp;"","")</f>
        <v/>
      </c>
      <c r="S48" s="153" t="str">
        <f>IFERROR(VLOOKUP(E48,'5月'!$G$3:$U$51,3,FALSE)&amp;"","")</f>
        <v/>
      </c>
      <c r="T48" s="61" t="str">
        <f>IFERROR(VLOOKUP(E48,'5月'!$G$3:$U$51,7,FALSE)&amp;"","")</f>
        <v/>
      </c>
      <c r="U48" s="61" t="str">
        <f>IFERROR(VLOOKUP(E48,'5月'!$G$3:$U$51,8,FALSE)&amp;"","")</f>
        <v/>
      </c>
      <c r="V48" s="61" t="str">
        <f>IFERROR(VLOOKUP(E48,'5月'!$G$3:$U$51,9,FALSE)&amp;"","")</f>
        <v/>
      </c>
      <c r="W48" s="61" t="str">
        <f>IFERROR(VLOOKUP(E48,'5月'!$G$3:$U$51,10,FALSE)&amp;"","")</f>
        <v/>
      </c>
      <c r="X48" s="61">
        <f>IFERROR(VLOOKUP(E48,'5月'!$G$3:$U$51,13,FALSE),0)</f>
        <v>0</v>
      </c>
      <c r="Y48" s="92">
        <f t="shared" si="15"/>
        <v>0</v>
      </c>
      <c r="Z48" s="93" t="str">
        <f>IFERROR(VLOOKUP(E48,'6月'!$G$3:$U$55,6,FALSE)&amp;"","")</f>
        <v/>
      </c>
      <c r="AA48" s="15" t="str">
        <f>IFERROR(VLOOKUP(E48,'6月'!$G$3:$U$55,3,FALSE)&amp;"","")</f>
        <v/>
      </c>
      <c r="AB48" s="15" t="str">
        <f>IFERROR(VLOOKUP(E48,'6月'!$G$3:$U$55,7,FALSE)&amp;"","")</f>
        <v/>
      </c>
      <c r="AC48" s="15" t="str">
        <f>IFERROR(VLOOKUP(E48,'6月'!$G$3:$U$55,9,FALSE)&amp;"","")</f>
        <v/>
      </c>
      <c r="AD48" s="15" t="str">
        <f>IFERROR(VLOOKUP(E48,'6月'!$G$3:$U$55,10,FALSE)&amp;"","")</f>
        <v/>
      </c>
      <c r="AE48" s="15" t="str">
        <f>IFERROR(VLOOKUP(E48,'6月'!$G$3:$U$55,11,FALSE)&amp;"","")</f>
        <v/>
      </c>
      <c r="AF48" s="15">
        <f>IFERROR(VLOOKUP(E48,'6月'!$G$3:$U$55,13,FALSE),0)</f>
        <v>0</v>
      </c>
      <c r="AG48" s="94">
        <f t="shared" si="16"/>
        <v>0</v>
      </c>
      <c r="AH48" s="93" t="str">
        <f>IFERROR(VLOOKUP(E48,'7月'!$G$3:$U$39,6,FALSE)&amp;"","")</f>
        <v/>
      </c>
      <c r="AI48" s="15" t="str">
        <f>IFERROR(VLOOKUP(E48,'7月'!$G$3:$U$39,3,FALSE)&amp;"","")</f>
        <v/>
      </c>
      <c r="AJ48" s="15" t="str">
        <f>IFERROR(VLOOKUP(E48,'7月'!$G$3:$U$39,7,FALSE)&amp;"","")</f>
        <v/>
      </c>
      <c r="AK48" s="15" t="str">
        <f>IFERROR(VLOOKUP(E48,'7月'!$G$3:$U$39,9,FALSE)&amp;"","")</f>
        <v/>
      </c>
      <c r="AL48" s="15" t="str">
        <f>IFERROR(VLOOKUP(E48,'7月'!$G$3:$U$39,10,FALSE)&amp;"","")</f>
        <v/>
      </c>
      <c r="AM48" s="15" t="str">
        <f>IFERROR(VLOOKUP(E48,'7月'!$G$3:$U$39,11,FALSE)&amp;"","")</f>
        <v/>
      </c>
      <c r="AN48" s="15">
        <f>IFERROR(VLOOKUP(E48,'7月'!$G$3:$U$39,13,FALSE),0)</f>
        <v>0</v>
      </c>
      <c r="AO48" s="94">
        <f t="shared" si="17"/>
        <v>0</v>
      </c>
      <c r="AP48" s="93" t="str">
        <f>IFERROR(VLOOKUP(E48,'8月'!$G$3:$U$50,6,FALSE)&amp;"","")</f>
        <v>88</v>
      </c>
      <c r="AQ48" s="15" t="str">
        <f>IFERROR(VLOOKUP(E48,'8月'!$G$3:$U$50,3,FALSE)&amp;"","")</f>
        <v>20</v>
      </c>
      <c r="AR48" s="397" t="str">
        <f>IFERROR(VLOOKUP(E48,'8月'!$G$3:$U$50,7,FALSE)&amp;"","")</f>
        <v>68</v>
      </c>
      <c r="AS48" s="62" t="str">
        <f>IFERROR(VLOOKUP(E48,'8月'!$G$3:$U$50,9,FALSE)&amp;"","")</f>
        <v/>
      </c>
      <c r="AT48" s="62" t="str">
        <f>IFERROR(VLOOKUP(E48,'8月'!$G$3:$U$50,10,FALSE)&amp;"","")</f>
        <v/>
      </c>
      <c r="AU48" s="62" t="str">
        <f>IFERROR(VLOOKUP(E48,'8月'!$G$3:$U$50,11,FALSE)&amp;"","")</f>
        <v/>
      </c>
      <c r="AV48" s="15">
        <f>IFERROR(VLOOKUP(E48,'8月'!$G$3:$U$50,14,FALSE),0)</f>
        <v>18</v>
      </c>
      <c r="AW48" s="94">
        <f t="shared" si="18"/>
        <v>18</v>
      </c>
      <c r="AX48" s="93" t="str">
        <f>IFERROR(VLOOKUP(E48,'9月'!$G$3:$U$51,6,FALSE)&amp;"","")</f>
        <v>93</v>
      </c>
      <c r="AY48" s="15" t="str">
        <f>IFERROR(VLOOKUP(E48,'9月'!$G$3:$U$51,3,FALSE)&amp;"","")</f>
        <v>16</v>
      </c>
      <c r="AZ48" s="15" t="str">
        <f>IFERROR(VLOOKUP(E48,'9月'!$G$3:$U$51,7,FALSE)&amp;"","")</f>
        <v>77</v>
      </c>
      <c r="BA48" s="15" t="str">
        <f>IFERROR(VLOOKUP(E48,'9月'!$G$3:$U$51,9,FALSE)&amp;"","")</f>
        <v/>
      </c>
      <c r="BB48" s="62" t="str">
        <f>IFERROR(VLOOKUP(E48,'9月'!$G$3:$U$51,10,FALSE)&amp;"","")</f>
        <v/>
      </c>
      <c r="BC48" s="62" t="str">
        <f>IFERROR(VLOOKUP(E48,'9月'!$G$3:$U$51,11,FALSE)&amp;"","")</f>
        <v/>
      </c>
      <c r="BD48" s="15">
        <f>IFERROR(VLOOKUP(E48,'9月'!$G$3:$U$51,14,FALSE),0)</f>
        <v>1</v>
      </c>
      <c r="BE48" s="94">
        <f t="shared" si="19"/>
        <v>19</v>
      </c>
      <c r="BF48" s="93" t="str">
        <f>IFERROR(VLOOKUP(E48,'10月'!$G$3:$U$49,6,FALSE)&amp;"","")</f>
        <v/>
      </c>
      <c r="BG48" s="15" t="str">
        <f>IFERROR(VLOOKUP(E48,'10月'!$G$3:$U$49,3,FALSE)&amp;"","")</f>
        <v/>
      </c>
      <c r="BH48" s="15" t="str">
        <f>IFERROR(VLOOKUP(E48,'10月'!$G$3:$U$49,7,FALSE)&amp;"","")</f>
        <v/>
      </c>
      <c r="BI48" s="15" t="str">
        <f>IFERROR(VLOOKUP(E48,'10月'!$G$3:$U$49,9,FALSE)&amp;"","")</f>
        <v/>
      </c>
      <c r="BJ48" s="62" t="str">
        <f>IFERROR(VLOOKUP(E48,'10月'!$G$3:$U$49,10,FALSE)&amp;"","")</f>
        <v/>
      </c>
      <c r="BK48" s="62" t="str">
        <f>IFERROR(VLOOKUP(E48,'10月'!$G$3:$U$49,11,FALSE)&amp;"","")</f>
        <v/>
      </c>
      <c r="BL48" s="15">
        <f>IFERROR(VLOOKUP(E48,'10月'!$G$3:$U$49,14,FALSE),0)</f>
        <v>0</v>
      </c>
      <c r="BM48" s="62">
        <f t="shared" si="20"/>
        <v>19</v>
      </c>
      <c r="BN48" s="74"/>
      <c r="BO48" s="584" t="s">
        <v>1009</v>
      </c>
      <c r="BP48" s="584" t="s">
        <v>1009</v>
      </c>
      <c r="BQ48" s="584" t="s">
        <v>1009</v>
      </c>
      <c r="BR48" s="584" t="s">
        <v>1009</v>
      </c>
      <c r="BS48" s="584">
        <v>88</v>
      </c>
      <c r="BT48" s="584">
        <v>93</v>
      </c>
      <c r="BU48" s="584" t="s">
        <v>1009</v>
      </c>
      <c r="BV48" s="609">
        <f t="shared" si="21"/>
        <v>90.5</v>
      </c>
      <c r="BW48" s="64">
        <f t="shared" si="13"/>
        <v>14.8</v>
      </c>
      <c r="BX48" s="601"/>
    </row>
    <row r="49" spans="1:78" ht="19.5" customHeight="1">
      <c r="A49" s="57">
        <f t="shared" si="9"/>
        <v>46</v>
      </c>
      <c r="B49" s="65" t="s">
        <v>267</v>
      </c>
      <c r="C49" s="65" t="s">
        <v>268</v>
      </c>
      <c r="D49" s="128" t="s">
        <v>3</v>
      </c>
      <c r="E49" s="154" t="s">
        <v>433</v>
      </c>
      <c r="F49" s="152"/>
      <c r="G49" s="129">
        <v>11</v>
      </c>
      <c r="H49" s="82"/>
      <c r="I49" s="60"/>
      <c r="J49" s="91" t="str">
        <f>IFERROR(VLOOKUP(E49,'4月'!$H$3:$T$53,7,FALSE),"")</f>
        <v/>
      </c>
      <c r="K49" s="61" t="str">
        <f>IFERROR(VLOOKUP(E49,'4月'!$H$3:$T$53,2,FALSE),"")</f>
        <v/>
      </c>
      <c r="L49" s="61" t="str">
        <f>IFERROR(VLOOKUP(E49,'4月'!$H$3:$T$53,8,FALSE)&amp;"","")</f>
        <v/>
      </c>
      <c r="M49" s="61" t="str">
        <f>IFERROR(VLOOKUP(E49,'4月'!$H$3:$R$53,9,FALSE)&amp;"","")</f>
        <v/>
      </c>
      <c r="N49" s="61" t="str">
        <f>IFERROR(VLOOKUP(E49,'4月'!$H$3:$R$53,10,FALSE)&amp;"","")</f>
        <v/>
      </c>
      <c r="O49" s="61" t="str">
        <f>IFERROR(VLOOKUP(E49,'4月'!$H$3:$R$53,11,FALSE)&amp;"","")</f>
        <v/>
      </c>
      <c r="P49" s="61">
        <f>IFERROR(VLOOKUP(E49,'4月'!$H$3:$T$53,13,FALSE),0)</f>
        <v>0</v>
      </c>
      <c r="Q49" s="92">
        <f t="shared" si="14"/>
        <v>0</v>
      </c>
      <c r="R49" s="91" t="str">
        <f>IFERROR(VLOOKUP(E49,'5月'!$G$3:$U$51,6,FALSE)&amp;"","")</f>
        <v/>
      </c>
      <c r="S49" s="153" t="str">
        <f>IFERROR(VLOOKUP(E49,'5月'!$G$3:$U$51,3,FALSE)&amp;"","")</f>
        <v/>
      </c>
      <c r="T49" s="61" t="str">
        <f>IFERROR(VLOOKUP(E49,'5月'!$G$3:$U$51,7,FALSE)&amp;"","")</f>
        <v/>
      </c>
      <c r="U49" s="61" t="str">
        <f>IFERROR(VLOOKUP(E49,'5月'!$G$3:$U$51,9,FALSE)&amp;"","")</f>
        <v/>
      </c>
      <c r="V49" s="61" t="str">
        <f>IFERROR(VLOOKUP(E49,'5月'!$G$3:$U$51,9,FALSE)&amp;"","")</f>
        <v/>
      </c>
      <c r="W49" s="61" t="str">
        <f>IFERROR(VLOOKUP(E49,'5月'!$G$3:$U$51,10,FALSE)&amp;"","")</f>
        <v/>
      </c>
      <c r="X49" s="61">
        <f>IFERROR(VLOOKUP(E49,'5月'!$G$3:$U$51,13,FALSE),0)</f>
        <v>0</v>
      </c>
      <c r="Y49" s="92">
        <f t="shared" si="15"/>
        <v>0</v>
      </c>
      <c r="Z49" s="93" t="str">
        <f>IFERROR(VLOOKUP(E49,'6月'!$G$3:$U$55,6,FALSE)&amp;"","")</f>
        <v/>
      </c>
      <c r="AA49" s="15" t="str">
        <f>IFERROR(VLOOKUP(E49,'6月'!$G$3:$U$55,3,FALSE)&amp;"","")</f>
        <v/>
      </c>
      <c r="AB49" s="15" t="str">
        <f>IFERROR(VLOOKUP(E49,'6月'!$G$3:$U$55,7,FALSE)&amp;"","")</f>
        <v/>
      </c>
      <c r="AC49" s="15" t="str">
        <f>IFERROR(VLOOKUP(E49,'6月'!$G$3:$U$55,9,FALSE)&amp;"","")</f>
        <v/>
      </c>
      <c r="AD49" s="15" t="str">
        <f>IFERROR(VLOOKUP(E49,'6月'!$G$3:$U$55,10,FALSE)&amp;"","")</f>
        <v/>
      </c>
      <c r="AE49" s="15" t="str">
        <f>IFERROR(VLOOKUP(E49,'6月'!$G$3:$U$55,11,FALSE)&amp;"","")</f>
        <v/>
      </c>
      <c r="AF49" s="15">
        <f>IFERROR(VLOOKUP(E49,'6月'!$G$3:$U$55,13,FALSE),0)</f>
        <v>0</v>
      </c>
      <c r="AG49" s="94">
        <f t="shared" si="16"/>
        <v>0</v>
      </c>
      <c r="AH49" s="93" t="str">
        <f>IFERROR(VLOOKUP(E49,'7月'!$G$3:$U$39,6,FALSE)&amp;"","")</f>
        <v/>
      </c>
      <c r="AI49" s="15" t="str">
        <f>IFERROR(VLOOKUP(E49,'7月'!$G$3:$U$39,3,FALSE)&amp;"","")</f>
        <v/>
      </c>
      <c r="AJ49" s="15" t="str">
        <f>IFERROR(VLOOKUP(E49,'7月'!$G$3:$U$39,7,FALSE)&amp;"","")</f>
        <v/>
      </c>
      <c r="AK49" s="15" t="str">
        <f>IFERROR(VLOOKUP(E49,'7月'!$G$3:$U$39,9,FALSE)&amp;"","")</f>
        <v/>
      </c>
      <c r="AL49" s="15" t="str">
        <f>IFERROR(VLOOKUP(E49,'7月'!$G$3:$U$39,10,FALSE)&amp;"","")</f>
        <v/>
      </c>
      <c r="AM49" s="15" t="str">
        <f>IFERROR(VLOOKUP(E49,'7月'!$G$3:$U$39,11,FALSE)&amp;"","")</f>
        <v/>
      </c>
      <c r="AN49" s="15">
        <f>IFERROR(VLOOKUP(E49,'7月'!$G$3:$U$39,13,FALSE),0)</f>
        <v>0</v>
      </c>
      <c r="AO49" s="94">
        <f t="shared" si="17"/>
        <v>0</v>
      </c>
      <c r="AP49" s="93" t="str">
        <f>IFERROR(VLOOKUP(E49,'8月'!$G$3:$U$50,6,FALSE)&amp;"","")</f>
        <v/>
      </c>
      <c r="AQ49" s="15" t="str">
        <f>IFERROR(VLOOKUP(E49,'8月'!$G$3:$U$50,3,FALSE)&amp;"","")</f>
        <v/>
      </c>
      <c r="AR49" s="15" t="str">
        <f>IFERROR(VLOOKUP(E49,'8月'!$G$3:$U$50,7,FALSE)&amp;"","")</f>
        <v/>
      </c>
      <c r="AS49" s="62" t="str">
        <f>IFERROR(VLOOKUP(E49,'8月'!$G$3:$U$50,9,FALSE)&amp;"","")</f>
        <v/>
      </c>
      <c r="AT49" s="62" t="str">
        <f>IFERROR(VLOOKUP(E49,'8月'!$G$3:$U$50,10,FALSE)&amp;"","")</f>
        <v/>
      </c>
      <c r="AU49" s="62" t="str">
        <f>IFERROR(VLOOKUP(E49,'8月'!$G$3:$U$50,11,FALSE)&amp;"","")</f>
        <v/>
      </c>
      <c r="AV49" s="15">
        <f>IFERROR(VLOOKUP(E49,'8月'!$G$3:$U$50,14,FALSE),0)</f>
        <v>0</v>
      </c>
      <c r="AW49" s="94">
        <f t="shared" si="18"/>
        <v>0</v>
      </c>
      <c r="AX49" s="93" t="str">
        <f>IFERROR(VLOOKUP(E49,'9月'!$G$3:$U$51,6,FALSE)&amp;"","")</f>
        <v/>
      </c>
      <c r="AY49" s="15" t="str">
        <f>IFERROR(VLOOKUP(E49,'9月'!$G$3:$U$51,3,FALSE)&amp;"","")</f>
        <v/>
      </c>
      <c r="AZ49" s="15" t="str">
        <f>IFERROR(VLOOKUP(E49,'9月'!$G$3:$U$51,7,FALSE)&amp;"","")</f>
        <v/>
      </c>
      <c r="BA49" s="15" t="str">
        <f>IFERROR(VLOOKUP(E49,'9月'!$G$3:$U$51,9,FALSE)&amp;"","")</f>
        <v/>
      </c>
      <c r="BB49" s="62" t="str">
        <f>IFERROR(VLOOKUP(E49,'9月'!$G$3:$U$51,10,FALSE)&amp;"","")</f>
        <v/>
      </c>
      <c r="BC49" s="62" t="str">
        <f>IFERROR(VLOOKUP(E49,'9月'!$G$3:$U$51,11,FALSE)&amp;"","")</f>
        <v/>
      </c>
      <c r="BD49" s="15">
        <f>IFERROR(VLOOKUP(E49,'9月'!$G$3:$U$51,14,FALSE),0)</f>
        <v>0</v>
      </c>
      <c r="BE49" s="94">
        <f t="shared" si="19"/>
        <v>0</v>
      </c>
      <c r="BF49" s="93" t="str">
        <f>IFERROR(VLOOKUP(E49,'10月'!$G$3:$U$49,6,FALSE)&amp;"","")</f>
        <v/>
      </c>
      <c r="BG49" s="15" t="str">
        <f>IFERROR(VLOOKUP(E49,'10月'!$G$3:$U$49,3,FALSE)&amp;"","")</f>
        <v/>
      </c>
      <c r="BH49" s="15" t="str">
        <f>IFERROR(VLOOKUP(E49,'10月'!$G$3:$U$49,7,FALSE)&amp;"","")</f>
        <v/>
      </c>
      <c r="BI49" s="15" t="str">
        <f>IFERROR(VLOOKUP(E49,'10月'!$G$3:$U$49,9,FALSE)&amp;"","")</f>
        <v/>
      </c>
      <c r="BJ49" s="62" t="str">
        <f>IFERROR(VLOOKUP(E49,'10月'!$G$3:$U$49,10,FALSE)&amp;"","")</f>
        <v/>
      </c>
      <c r="BK49" s="62" t="str">
        <f>IFERROR(VLOOKUP(E49,'10月'!$G$3:$U$49,11,FALSE)&amp;"","")</f>
        <v/>
      </c>
      <c r="BL49" s="15">
        <f>IFERROR(VLOOKUP(E49,'10月'!$G$3:$U$49,14,FALSE),0)</f>
        <v>0</v>
      </c>
      <c r="BM49" s="62">
        <f t="shared" si="20"/>
        <v>0</v>
      </c>
      <c r="BN49" s="74"/>
      <c r="BO49" s="584" t="s">
        <v>1009</v>
      </c>
      <c r="BP49" s="584" t="s">
        <v>1009</v>
      </c>
      <c r="BQ49" s="584" t="s">
        <v>1009</v>
      </c>
      <c r="BR49" s="584" t="s">
        <v>1009</v>
      </c>
      <c r="BS49" s="584" t="s">
        <v>1009</v>
      </c>
      <c r="BT49" s="584" t="s">
        <v>1009</v>
      </c>
      <c r="BU49" s="584" t="s">
        <v>1009</v>
      </c>
      <c r="BV49" s="609" t="str">
        <f t="shared" si="21"/>
        <v>-</v>
      </c>
      <c r="BW49" s="64" t="str">
        <f t="shared" si="13"/>
        <v>-</v>
      </c>
      <c r="BX49" s="601"/>
      <c r="BY49" s="49"/>
      <c r="BZ49"/>
    </row>
    <row r="50" spans="1:78" s="14" customFormat="1" ht="19.5" customHeight="1">
      <c r="A50" s="57">
        <f t="shared" si="9"/>
        <v>47</v>
      </c>
      <c r="B50" s="65" t="s">
        <v>269</v>
      </c>
      <c r="C50" s="65" t="s">
        <v>270</v>
      </c>
      <c r="D50" s="128" t="s">
        <v>382</v>
      </c>
      <c r="E50" s="154" t="s">
        <v>434</v>
      </c>
      <c r="F50" s="198" t="s">
        <v>101</v>
      </c>
      <c r="G50" s="129">
        <v>30</v>
      </c>
      <c r="H50" s="61"/>
      <c r="I50" s="60"/>
      <c r="J50" s="91" t="str">
        <f>IFERROR(VLOOKUP(E50,'4月'!$H$3:$T$53,7,FALSE),"")</f>
        <v/>
      </c>
      <c r="K50" s="61" t="str">
        <f>IFERROR(VLOOKUP(E50,'4月'!$H$3:$T$53,2,FALSE),"")</f>
        <v/>
      </c>
      <c r="L50" s="61" t="str">
        <f>IFERROR(VLOOKUP(E50,'4月'!$H$3:$T$53,8,FALSE)&amp;"","")</f>
        <v/>
      </c>
      <c r="M50" s="61" t="str">
        <f>IFERROR(VLOOKUP(E50,'4月'!$H$3:$R$53,9,FALSE)&amp;"","")</f>
        <v/>
      </c>
      <c r="N50" s="61" t="str">
        <f>IFERROR(VLOOKUP(E50,'4月'!$H$3:$R$53,10,FALSE)&amp;"","")</f>
        <v/>
      </c>
      <c r="O50" s="61" t="str">
        <f>IFERROR(VLOOKUP(E50,'4月'!$H$3:$R$53,11,FALSE)&amp;"","")</f>
        <v/>
      </c>
      <c r="P50" s="61">
        <f>IFERROR(VLOOKUP(E50,'4月'!$H$3:$T$53,13,FALSE),0)</f>
        <v>0</v>
      </c>
      <c r="Q50" s="92">
        <f t="shared" si="14"/>
        <v>0</v>
      </c>
      <c r="R50" s="91" t="str">
        <f>IFERROR(VLOOKUP(E50,'5月'!$G$3:$U$51,6,FALSE)&amp;"","")</f>
        <v>109</v>
      </c>
      <c r="S50" s="153" t="str">
        <f>IFERROR(VLOOKUP(E50,'5月'!$G$3:$U$51,3,FALSE)&amp;"","")</f>
        <v>30</v>
      </c>
      <c r="T50" s="61" t="str">
        <f>IFERROR(VLOOKUP(E50,'5月'!$G$3:$U$51,7,FALSE)&amp;"","")</f>
        <v>79</v>
      </c>
      <c r="U50" s="61" t="str">
        <f>IFERROR(VLOOKUP(E50,'5月'!$G$3:$U$51,9,FALSE)&amp;"","")</f>
        <v/>
      </c>
      <c r="V50" s="61" t="str">
        <f>IFERROR(VLOOKUP(E50,'5月'!$G$3:$U$51,9,FALSE)&amp;"","")</f>
        <v/>
      </c>
      <c r="W50" s="61" t="str">
        <f>IFERROR(VLOOKUP(E50,'5月'!$G$3:$U$51,10,FALSE)&amp;"","")</f>
        <v/>
      </c>
      <c r="X50" s="61">
        <f>IFERROR(VLOOKUP(E50,'5月'!$G$3:$U$51,13,FALSE),0)</f>
        <v>1</v>
      </c>
      <c r="Y50" s="92">
        <f t="shared" si="15"/>
        <v>1</v>
      </c>
      <c r="Z50" s="93" t="str">
        <f>IFERROR(VLOOKUP(E50,'6月'!$G$3:$U$55,6,FALSE)&amp;"","")</f>
        <v/>
      </c>
      <c r="AA50" s="15" t="str">
        <f>IFERROR(VLOOKUP(E50,'6月'!$G$3:$U$55,3,FALSE)&amp;"","")</f>
        <v/>
      </c>
      <c r="AB50" s="15" t="str">
        <f>IFERROR(VLOOKUP(E50,'6月'!$G$3:$U$55,7,FALSE)&amp;"","")</f>
        <v/>
      </c>
      <c r="AC50" s="15" t="str">
        <f>IFERROR(VLOOKUP(E50,'6月'!$G$3:$U$55,9,FALSE)&amp;"","")</f>
        <v/>
      </c>
      <c r="AD50" s="15" t="str">
        <f>IFERROR(VLOOKUP(E50,'6月'!$G$3:$U$55,10,FALSE)&amp;"","")</f>
        <v/>
      </c>
      <c r="AE50" s="15" t="str">
        <f>IFERROR(VLOOKUP(E50,'6月'!$G$3:$U$55,11,FALSE)&amp;"","")</f>
        <v/>
      </c>
      <c r="AF50" s="15">
        <f>IFERROR(VLOOKUP(E50,'6月'!$G$3:$U$55,13,FALSE),0)</f>
        <v>0</v>
      </c>
      <c r="AG50" s="94">
        <f t="shared" si="16"/>
        <v>1</v>
      </c>
      <c r="AH50" s="93" t="str">
        <f>IFERROR(VLOOKUP(E50,'7月'!$G$3:$U$39,6,FALSE)&amp;"","")</f>
        <v/>
      </c>
      <c r="AI50" s="15" t="str">
        <f>IFERROR(VLOOKUP(E50,'7月'!$G$3:$U$39,3,FALSE)&amp;"","")</f>
        <v/>
      </c>
      <c r="AJ50" s="15" t="str">
        <f>IFERROR(VLOOKUP(E50,'7月'!$G$3:$U$39,7,FALSE)&amp;"","")</f>
        <v/>
      </c>
      <c r="AK50" s="15" t="str">
        <f>IFERROR(VLOOKUP(E50,'7月'!$G$3:$U$39,9,FALSE)&amp;"","")</f>
        <v/>
      </c>
      <c r="AL50" s="15" t="str">
        <f>IFERROR(VLOOKUP(E50,'7月'!$G$3:$U$39,10,FALSE)&amp;"","")</f>
        <v/>
      </c>
      <c r="AM50" s="15" t="str">
        <f>IFERROR(VLOOKUP(E50,'7月'!$G$3:$U$39,11,FALSE)&amp;"","")</f>
        <v/>
      </c>
      <c r="AN50" s="15">
        <f>IFERROR(VLOOKUP(E50,'7月'!$G$3:$U$39,13,FALSE),0)</f>
        <v>0</v>
      </c>
      <c r="AO50" s="94">
        <f t="shared" si="17"/>
        <v>1</v>
      </c>
      <c r="AP50" s="93" t="str">
        <f>IFERROR(VLOOKUP(E50,'8月'!$G$3:$U$50,6,FALSE)&amp;"","")</f>
        <v/>
      </c>
      <c r="AQ50" s="15" t="str">
        <f>IFERROR(VLOOKUP(E50,'8月'!$G$3:$U$50,3,FALSE)&amp;"","")</f>
        <v/>
      </c>
      <c r="AR50" s="15" t="str">
        <f>IFERROR(VLOOKUP(E50,'8月'!$G$3:$U$50,7,FALSE)&amp;"","")</f>
        <v/>
      </c>
      <c r="AS50" s="62" t="str">
        <f>IFERROR(VLOOKUP(E50,'8月'!$G$3:$U$50,9,FALSE)&amp;"","")</f>
        <v/>
      </c>
      <c r="AT50" s="62" t="str">
        <f>IFERROR(VLOOKUP(E50,'8月'!$G$3:$U$50,10,FALSE)&amp;"","")</f>
        <v/>
      </c>
      <c r="AU50" s="62" t="str">
        <f>IFERROR(VLOOKUP(E50,'8月'!$G$3:$U$50,11,FALSE)&amp;"","")</f>
        <v/>
      </c>
      <c r="AV50" s="15">
        <f>IFERROR(VLOOKUP(E50,'8月'!$G$3:$U$50,14,FALSE),0)</f>
        <v>0</v>
      </c>
      <c r="AW50" s="94">
        <f t="shared" si="18"/>
        <v>1</v>
      </c>
      <c r="AX50" s="93" t="str">
        <f>IFERROR(VLOOKUP(E50,'9月'!$G$3:$U$51,6,FALSE)&amp;"","")</f>
        <v/>
      </c>
      <c r="AY50" s="15" t="str">
        <f>IFERROR(VLOOKUP(E50,'9月'!$G$3:$U$51,3,FALSE)&amp;"","")</f>
        <v/>
      </c>
      <c r="AZ50" s="15" t="str">
        <f>IFERROR(VLOOKUP(E50,'9月'!$G$3:$U$51,7,FALSE)&amp;"","")</f>
        <v/>
      </c>
      <c r="BA50" s="15" t="str">
        <f>IFERROR(VLOOKUP(E50,'9月'!$G$3:$U$51,9,FALSE)&amp;"","")</f>
        <v/>
      </c>
      <c r="BB50" s="62" t="str">
        <f>IFERROR(VLOOKUP(E50,'9月'!$G$3:$U$51,10,FALSE)&amp;"","")</f>
        <v/>
      </c>
      <c r="BC50" s="62" t="str">
        <f>IFERROR(VLOOKUP(E50,'9月'!$G$3:$U$51,11,FALSE)&amp;"","")</f>
        <v/>
      </c>
      <c r="BD50" s="15">
        <f>IFERROR(VLOOKUP(E50,'9月'!$G$3:$U$51,14,FALSE),0)</f>
        <v>0</v>
      </c>
      <c r="BE50" s="94">
        <f t="shared" si="19"/>
        <v>1</v>
      </c>
      <c r="BF50" s="93" t="str">
        <f>IFERROR(VLOOKUP(E50,'10月'!$G$3:$U$49,6,FALSE)&amp;"","")</f>
        <v/>
      </c>
      <c r="BG50" s="15" t="str">
        <f>IFERROR(VLOOKUP(E50,'10月'!$G$3:$U$49,3,FALSE)&amp;"","")</f>
        <v/>
      </c>
      <c r="BH50" s="15" t="str">
        <f>IFERROR(VLOOKUP(E50,'10月'!$G$3:$U$49,7,FALSE)&amp;"","")</f>
        <v/>
      </c>
      <c r="BI50" s="15" t="str">
        <f>IFERROR(VLOOKUP(E50,'10月'!$G$3:$U$49,9,FALSE)&amp;"","")</f>
        <v/>
      </c>
      <c r="BJ50" s="62" t="str">
        <f>IFERROR(VLOOKUP(E50,'10月'!$G$3:$U$49,10,FALSE)&amp;"","")</f>
        <v/>
      </c>
      <c r="BK50" s="62" t="str">
        <f>IFERROR(VLOOKUP(E50,'10月'!$G$3:$U$49,11,FALSE)&amp;"","")</f>
        <v/>
      </c>
      <c r="BL50" s="15">
        <f>IFERROR(VLOOKUP(E50,'10月'!$G$3:$U$49,14,FALSE),0)</f>
        <v>0</v>
      </c>
      <c r="BM50" s="62">
        <f t="shared" si="20"/>
        <v>1</v>
      </c>
      <c r="BN50" s="74"/>
      <c r="BO50" s="584" t="s">
        <v>1009</v>
      </c>
      <c r="BP50" s="584">
        <v>109</v>
      </c>
      <c r="BQ50" s="584" t="s">
        <v>1009</v>
      </c>
      <c r="BR50" s="584" t="s">
        <v>1009</v>
      </c>
      <c r="BS50" s="584" t="s">
        <v>1009</v>
      </c>
      <c r="BT50" s="584" t="s">
        <v>1009</v>
      </c>
      <c r="BU50" s="584" t="s">
        <v>1009</v>
      </c>
      <c r="BV50" s="609">
        <f t="shared" si="21"/>
        <v>109</v>
      </c>
      <c r="BW50" s="64">
        <f t="shared" si="13"/>
        <v>29.6</v>
      </c>
      <c r="BX50" s="601"/>
    </row>
    <row r="51" spans="1:78" s="14" customFormat="1" ht="19.5" customHeight="1">
      <c r="A51" s="57">
        <f t="shared" si="9"/>
        <v>48</v>
      </c>
      <c r="B51" s="65" t="s">
        <v>63</v>
      </c>
      <c r="C51" s="65" t="s">
        <v>54</v>
      </c>
      <c r="D51" s="128" t="s">
        <v>383</v>
      </c>
      <c r="E51" s="154" t="s">
        <v>435</v>
      </c>
      <c r="F51" s="198" t="s">
        <v>101</v>
      </c>
      <c r="G51" s="129">
        <v>9</v>
      </c>
      <c r="H51" s="150" t="s">
        <v>346</v>
      </c>
      <c r="I51" s="60"/>
      <c r="J51" s="447">
        <f>IFERROR(VLOOKUP(E51,'4月'!$H$3:$T$53,7,FALSE),"")</f>
        <v>85</v>
      </c>
      <c r="K51" s="61">
        <f>IFERROR(VLOOKUP(E51,'4月'!$H$3:$T$53,2,FALSE),"")</f>
        <v>11</v>
      </c>
      <c r="L51" s="448" t="str">
        <f>IFERROR(VLOOKUP(E51,'4月'!$H$3:$T$53,8,FALSE)&amp;"","")</f>
        <v>74</v>
      </c>
      <c r="M51" s="61" t="str">
        <f>IFERROR(VLOOKUP(E51,'4月'!$H$3:$R$53,9,FALSE)&amp;"","")</f>
        <v>#8,#12</v>
      </c>
      <c r="N51" s="61" t="str">
        <f>IFERROR(VLOOKUP(E51,'4月'!$H$3:$R$53,10,FALSE)&amp;"","")</f>
        <v>#14</v>
      </c>
      <c r="O51" s="61" t="str">
        <f>IFERROR(VLOOKUP(E51,'4月'!$H$3:$R$53,11,FALSE)&amp;"","")</f>
        <v/>
      </c>
      <c r="P51" s="61">
        <f>IFERROR(VLOOKUP(E51,'4月'!$H$3:$T$53,13,FALSE),0)</f>
        <v>21</v>
      </c>
      <c r="Q51" s="92">
        <f t="shared" si="14"/>
        <v>21</v>
      </c>
      <c r="R51" s="91" t="str">
        <f>IFERROR(VLOOKUP(E51,'5月'!$G$3:$U$51,6,FALSE)&amp;"","")</f>
        <v>86</v>
      </c>
      <c r="S51" s="153" t="str">
        <f>IFERROR(VLOOKUP(E51,'5月'!$G$3:$U$51,3,FALSE)&amp;"","")</f>
        <v>9</v>
      </c>
      <c r="T51" s="61" t="str">
        <f>IFERROR(VLOOKUP(E51,'5月'!$G$3:$U$51,7,FALSE)&amp;"","")</f>
        <v>77</v>
      </c>
      <c r="U51" s="61" t="str">
        <f>IFERROR(VLOOKUP(E51,'5月'!$G$3:$U$51,9,FALSE)&amp;"","")</f>
        <v>#5,#16</v>
      </c>
      <c r="V51" s="61" t="str">
        <f>IFERROR(VLOOKUP(E51,'5月'!$G$3:$U$51,9,FALSE)&amp;"","")</f>
        <v>#5,#16</v>
      </c>
      <c r="W51" s="61" t="str">
        <f>IFERROR(VLOOKUP(E51,'5月'!$G$3:$U$51,10,FALSE)&amp;"","")</f>
        <v/>
      </c>
      <c r="X51" s="61">
        <f>IFERROR(VLOOKUP(E51,'5月'!$G$3:$U$51,13,FALSE),0)</f>
        <v>1</v>
      </c>
      <c r="Y51" s="92">
        <f t="shared" si="15"/>
        <v>22</v>
      </c>
      <c r="Z51" s="93" t="str">
        <f>IFERROR(VLOOKUP(E51,'6月'!$G$3:$U$55,6,FALSE)&amp;"","")</f>
        <v>92</v>
      </c>
      <c r="AA51" s="15" t="str">
        <f>IFERROR(VLOOKUP(E51,'6月'!$G$3:$U$55,3,FALSE)&amp;"","")</f>
        <v>9</v>
      </c>
      <c r="AB51" s="15" t="str">
        <f>IFERROR(VLOOKUP(E51,'6月'!$G$3:$U$55,7,FALSE)&amp;"","")</f>
        <v>83</v>
      </c>
      <c r="AC51" s="15" t="str">
        <f>IFERROR(VLOOKUP(E51,'6月'!$G$3:$U$55,9,FALSE)&amp;"","")</f>
        <v/>
      </c>
      <c r="AD51" s="15" t="str">
        <f>IFERROR(VLOOKUP(E51,'6月'!$G$3:$U$55,10,FALSE)&amp;"","")</f>
        <v/>
      </c>
      <c r="AE51" s="15" t="str">
        <f>IFERROR(VLOOKUP(E51,'6月'!$G$3:$U$55,11,FALSE)&amp;"","")</f>
        <v/>
      </c>
      <c r="AF51" s="15">
        <f>IFERROR(VLOOKUP(E51,'6月'!$G$3:$U$55,13,FALSE),0)</f>
        <v>1</v>
      </c>
      <c r="AG51" s="94">
        <f t="shared" si="16"/>
        <v>23</v>
      </c>
      <c r="AH51" s="93" t="str">
        <f>IFERROR(VLOOKUP(E51,'7月'!$G$3:$U$39,6,FALSE)&amp;"","")</f>
        <v>90</v>
      </c>
      <c r="AI51" s="15" t="str">
        <f>IFERROR(VLOOKUP(E51,'7月'!$G$3:$U$39,3,FALSE)&amp;"","")</f>
        <v>9</v>
      </c>
      <c r="AJ51" s="15" t="str">
        <f>IFERROR(VLOOKUP(E51,'7月'!$G$3:$U$39,7,FALSE)&amp;"","")</f>
        <v>81</v>
      </c>
      <c r="AK51" s="15" t="str">
        <f>IFERROR(VLOOKUP(E51,'7月'!$G$3:$U$39,9,FALSE)&amp;"","")</f>
        <v/>
      </c>
      <c r="AL51" s="15" t="str">
        <f>IFERROR(VLOOKUP(E51,'7月'!$G$3:$U$39,10,FALSE)&amp;"","")</f>
        <v/>
      </c>
      <c r="AM51" s="15" t="str">
        <f>IFERROR(VLOOKUP(E51,'7月'!$G$3:$U$39,11,FALSE)&amp;"","")</f>
        <v/>
      </c>
      <c r="AN51" s="15">
        <f>IFERROR(VLOOKUP(E51,'7月'!$G$3:$U$39,13,FALSE),0)</f>
        <v>1</v>
      </c>
      <c r="AO51" s="94">
        <f t="shared" si="17"/>
        <v>24</v>
      </c>
      <c r="AP51" s="93" t="str">
        <f>IFERROR(VLOOKUP(E51,'8月'!$G$3:$U$50,6,FALSE)&amp;"","")</f>
        <v>89</v>
      </c>
      <c r="AQ51" s="15" t="str">
        <f>IFERROR(VLOOKUP(E51,'8月'!$G$3:$U$50,3,FALSE)&amp;"","")</f>
        <v>9</v>
      </c>
      <c r="AR51" s="15" t="str">
        <f>IFERROR(VLOOKUP(E51,'8月'!$G$3:$U$50,7,FALSE)&amp;"","")</f>
        <v>80</v>
      </c>
      <c r="AS51" s="62" t="str">
        <f>IFERROR(VLOOKUP(E51,'8月'!$G$3:$U$50,9,FALSE)&amp;"","")</f>
        <v>#8</v>
      </c>
      <c r="AT51" s="62" t="str">
        <f>IFERROR(VLOOKUP(E51,'8月'!$G$3:$U$50,10,FALSE)&amp;"","")</f>
        <v>#12</v>
      </c>
      <c r="AU51" s="62" t="str">
        <f>IFERROR(VLOOKUP(E51,'8月'!$G$3:$U$50,11,FALSE)&amp;"","")</f>
        <v/>
      </c>
      <c r="AV51" s="15">
        <f>IFERROR(VLOOKUP(E51,'8月'!$G$3:$U$50,14,FALSE),0)</f>
        <v>1</v>
      </c>
      <c r="AW51" s="94">
        <f t="shared" si="18"/>
        <v>25</v>
      </c>
      <c r="AX51" s="93" t="str">
        <f>IFERROR(VLOOKUP(E51,'9月'!$G$3:$U$51,6,FALSE)&amp;"","")</f>
        <v>91</v>
      </c>
      <c r="AY51" s="15" t="str">
        <f>IFERROR(VLOOKUP(E51,'9月'!$G$3:$U$51,3,FALSE)&amp;"","")</f>
        <v>9</v>
      </c>
      <c r="AZ51" s="15" t="str">
        <f>IFERROR(VLOOKUP(E51,'9月'!$G$3:$U$51,7,FALSE)&amp;"","")</f>
        <v>82</v>
      </c>
      <c r="BA51" s="15" t="str">
        <f>IFERROR(VLOOKUP(E51,'9月'!$G$3:$U$51,9,FALSE)&amp;"","")</f>
        <v/>
      </c>
      <c r="BB51" s="62" t="str">
        <f>IFERROR(VLOOKUP(E51,'9月'!$G$3:$U$51,10,FALSE)&amp;"","")</f>
        <v/>
      </c>
      <c r="BC51" s="62" t="str">
        <f>IFERROR(VLOOKUP(E51,'9月'!$G$3:$U$51,11,FALSE)&amp;"","")</f>
        <v>＃8</v>
      </c>
      <c r="BD51" s="15">
        <f>IFERROR(VLOOKUP(E51,'9月'!$G$3:$U$51,14,FALSE),0)</f>
        <v>1</v>
      </c>
      <c r="BE51" s="94">
        <f t="shared" si="19"/>
        <v>26</v>
      </c>
      <c r="BF51" s="93" t="str">
        <f>IFERROR(VLOOKUP(E51,'10月'!$G$3:$U$49,6,FALSE)&amp;"","")</f>
        <v>86</v>
      </c>
      <c r="BG51" s="15" t="str">
        <f>IFERROR(VLOOKUP(E51,'10月'!$G$3:$U$49,3,FALSE)&amp;"","")</f>
        <v>9</v>
      </c>
      <c r="BH51" s="15" t="str">
        <f>IFERROR(VLOOKUP(E51,'10月'!$G$3:$U$49,7,FALSE)&amp;"","")</f>
        <v>77</v>
      </c>
      <c r="BI51" s="15" t="str">
        <f>IFERROR(VLOOKUP(E51,'10月'!$G$3:$U$49,9,FALSE)&amp;"","")</f>
        <v>複数</v>
      </c>
      <c r="BJ51" s="62" t="str">
        <f>IFERROR(VLOOKUP(E51,'10月'!$G$3:$U$49,10,FALSE)&amp;"","")</f>
        <v/>
      </c>
      <c r="BK51" s="62" t="str">
        <f>IFERROR(VLOOKUP(E51,'10月'!$G$3:$U$49,11,FALSE)&amp;"","")</f>
        <v/>
      </c>
      <c r="BL51" s="15">
        <f>IFERROR(VLOOKUP(E51,'10月'!$G$3:$U$49,14,FALSE),0)</f>
        <v>3</v>
      </c>
      <c r="BM51" s="62">
        <f t="shared" si="20"/>
        <v>29</v>
      </c>
      <c r="BN51" s="74"/>
      <c r="BO51" s="584">
        <v>85</v>
      </c>
      <c r="BP51" s="584">
        <v>86</v>
      </c>
      <c r="BQ51" s="584">
        <v>92</v>
      </c>
      <c r="BR51" s="584">
        <v>90</v>
      </c>
      <c r="BS51" s="584">
        <v>89</v>
      </c>
      <c r="BT51" s="584">
        <v>91</v>
      </c>
      <c r="BU51" s="584">
        <v>86</v>
      </c>
      <c r="BV51" s="609">
        <f t="shared" si="21"/>
        <v>88.428571428571431</v>
      </c>
      <c r="BW51" s="64">
        <f>IFERROR(MIN(((BV51-72)*0.8*0.8),36),"-")</f>
        <v>10.514285714285718</v>
      </c>
      <c r="BX51" s="601" t="s">
        <v>1022</v>
      </c>
    </row>
    <row r="52" spans="1:78" s="14" customFormat="1" ht="19.5" customHeight="1">
      <c r="A52" s="57">
        <f t="shared" si="9"/>
        <v>49</v>
      </c>
      <c r="B52" s="128" t="s">
        <v>15</v>
      </c>
      <c r="C52" s="128" t="s">
        <v>16</v>
      </c>
      <c r="D52" s="128" t="s">
        <v>3</v>
      </c>
      <c r="E52" s="154" t="s">
        <v>436</v>
      </c>
      <c r="F52" s="152"/>
      <c r="G52" s="129">
        <v>18</v>
      </c>
      <c r="H52" s="33"/>
      <c r="I52" s="60"/>
      <c r="J52" s="91" t="str">
        <f>IFERROR(VLOOKUP(E52,'4月'!$H$3:$T$53,7,FALSE),"")</f>
        <v/>
      </c>
      <c r="K52" s="61" t="str">
        <f>IFERROR(VLOOKUP(E52,'4月'!$H$3:$T$53,2,FALSE),"")</f>
        <v/>
      </c>
      <c r="L52" s="61" t="str">
        <f>IFERROR(VLOOKUP(E52,'4月'!$H$3:$T$53,8,FALSE)&amp;"","")</f>
        <v/>
      </c>
      <c r="M52" s="61" t="str">
        <f>IFERROR(VLOOKUP(E52,'4月'!$H$3:$R$53,9,FALSE)&amp;"","")</f>
        <v/>
      </c>
      <c r="N52" s="61" t="str">
        <f>IFERROR(VLOOKUP(E52,'4月'!$H$3:$R$53,10,FALSE)&amp;"","")</f>
        <v/>
      </c>
      <c r="O52" s="61" t="str">
        <f>IFERROR(VLOOKUP(E52,'4月'!$H$3:$R$53,11,FALSE)&amp;"","")</f>
        <v/>
      </c>
      <c r="P52" s="61">
        <f>IFERROR(VLOOKUP(E52,'4月'!$H$3:$T$53,13,FALSE),0)</f>
        <v>0</v>
      </c>
      <c r="Q52" s="92">
        <f t="shared" si="14"/>
        <v>0</v>
      </c>
      <c r="R52" s="91" t="str">
        <f>IFERROR(VLOOKUP(E52,'5月'!$G$3:$U$51,6,FALSE)&amp;"","")</f>
        <v/>
      </c>
      <c r="S52" s="153" t="str">
        <f>IFERROR(VLOOKUP(E52,'5月'!$G$3:$U$51,3,FALSE)&amp;"","")</f>
        <v/>
      </c>
      <c r="T52" s="61" t="str">
        <f>IFERROR(VLOOKUP(E52,'5月'!$G$3:$U$51,7,FALSE)&amp;"","")</f>
        <v/>
      </c>
      <c r="U52" s="61" t="str">
        <f>IFERROR(VLOOKUP(E52,'5月'!$G$3:$U$51,9,FALSE)&amp;"","")</f>
        <v/>
      </c>
      <c r="V52" s="61" t="str">
        <f>IFERROR(VLOOKUP(E52,'5月'!$G$3:$U$51,9,FALSE)&amp;"","")</f>
        <v/>
      </c>
      <c r="W52" s="61" t="str">
        <f>IFERROR(VLOOKUP(E52,'5月'!$G$3:$U$51,10,FALSE)&amp;"","")</f>
        <v/>
      </c>
      <c r="X52" s="61">
        <f>IFERROR(VLOOKUP(E52,'5月'!$G$3:$U$51,13,FALSE),0)</f>
        <v>0</v>
      </c>
      <c r="Y52" s="92">
        <f t="shared" si="15"/>
        <v>0</v>
      </c>
      <c r="Z52" s="93" t="str">
        <f>IFERROR(VLOOKUP(E52,'6月'!$G$3:$U$55,6,FALSE)&amp;"","")</f>
        <v/>
      </c>
      <c r="AA52" s="15" t="str">
        <f>IFERROR(VLOOKUP(E52,'6月'!$G$3:$U$55,3,FALSE)&amp;"","")</f>
        <v/>
      </c>
      <c r="AB52" s="15" t="str">
        <f>IFERROR(VLOOKUP(E52,'6月'!$G$3:$U$55,7,FALSE)&amp;"","")</f>
        <v/>
      </c>
      <c r="AC52" s="15" t="str">
        <f>IFERROR(VLOOKUP(E52,'6月'!$G$3:$U$55,9,FALSE)&amp;"","")</f>
        <v/>
      </c>
      <c r="AD52" s="15" t="str">
        <f>IFERROR(VLOOKUP(E52,'6月'!$G$3:$U$55,10,FALSE)&amp;"","")</f>
        <v/>
      </c>
      <c r="AE52" s="15" t="str">
        <f>IFERROR(VLOOKUP(E52,'6月'!$G$3:$U$55,11,FALSE)&amp;"","")</f>
        <v/>
      </c>
      <c r="AF52" s="15">
        <f>IFERROR(VLOOKUP(E52,'6月'!$G$3:$U$55,13,FALSE),0)</f>
        <v>0</v>
      </c>
      <c r="AG52" s="94">
        <f t="shared" si="16"/>
        <v>0</v>
      </c>
      <c r="AH52" s="93" t="str">
        <f>IFERROR(VLOOKUP(E52,'7月'!$G$3:$U$39,6,FALSE)&amp;"","")</f>
        <v/>
      </c>
      <c r="AI52" s="15" t="str">
        <f>IFERROR(VLOOKUP(E52,'7月'!$G$3:$U$39,3,FALSE)&amp;"","")</f>
        <v/>
      </c>
      <c r="AJ52" s="15" t="str">
        <f>IFERROR(VLOOKUP(E52,'7月'!$G$3:$U$39,7,FALSE)&amp;"","")</f>
        <v/>
      </c>
      <c r="AK52" s="15" t="str">
        <f>IFERROR(VLOOKUP(E52,'7月'!$G$3:$U$39,9,FALSE)&amp;"","")</f>
        <v/>
      </c>
      <c r="AL52" s="15" t="str">
        <f>IFERROR(VLOOKUP(E52,'7月'!$G$3:$U$39,10,FALSE)&amp;"","")</f>
        <v/>
      </c>
      <c r="AM52" s="15" t="str">
        <f>IFERROR(VLOOKUP(E52,'7月'!$G$3:$U$39,11,FALSE)&amp;"","")</f>
        <v/>
      </c>
      <c r="AN52" s="15">
        <f>IFERROR(VLOOKUP(E52,'7月'!$G$3:$U$39,13,FALSE),0)</f>
        <v>0</v>
      </c>
      <c r="AO52" s="94">
        <f t="shared" si="17"/>
        <v>0</v>
      </c>
      <c r="AP52" s="93" t="str">
        <f>IFERROR(VLOOKUP(E52,'8月'!$G$3:$U$50,6,FALSE)&amp;"","")</f>
        <v/>
      </c>
      <c r="AQ52" s="15" t="str">
        <f>IFERROR(VLOOKUP(E52,'8月'!$G$3:$U$50,3,FALSE)&amp;"","")</f>
        <v/>
      </c>
      <c r="AR52" s="15" t="str">
        <f>IFERROR(VLOOKUP(E52,'8月'!$G$3:$U$50,7,FALSE)&amp;"","")</f>
        <v/>
      </c>
      <c r="AS52" s="62" t="str">
        <f>IFERROR(VLOOKUP(E52,'8月'!$G$3:$U$50,9,FALSE)&amp;"","")</f>
        <v/>
      </c>
      <c r="AT52" s="62" t="str">
        <f>IFERROR(VLOOKUP(E52,'8月'!$G$3:$U$50,10,FALSE)&amp;"","")</f>
        <v/>
      </c>
      <c r="AU52" s="62" t="str">
        <f>IFERROR(VLOOKUP(E52,'8月'!$G$3:$U$50,11,FALSE)&amp;"","")</f>
        <v/>
      </c>
      <c r="AV52" s="15">
        <f>IFERROR(VLOOKUP(E52,'8月'!$G$3:$U$50,14,FALSE),0)</f>
        <v>0</v>
      </c>
      <c r="AW52" s="94">
        <f t="shared" si="18"/>
        <v>0</v>
      </c>
      <c r="AX52" s="93" t="str">
        <f>IFERROR(VLOOKUP(E52,'9月'!$G$3:$U$51,6,FALSE)&amp;"","")</f>
        <v/>
      </c>
      <c r="AY52" s="15" t="str">
        <f>IFERROR(VLOOKUP(E52,'9月'!$G$3:$U$51,3,FALSE)&amp;"","")</f>
        <v/>
      </c>
      <c r="AZ52" s="15" t="str">
        <f>IFERROR(VLOOKUP(E52,'9月'!$G$3:$U$51,7,FALSE)&amp;"","")</f>
        <v/>
      </c>
      <c r="BA52" s="15" t="str">
        <f>IFERROR(VLOOKUP(E52,'9月'!$G$3:$U$51,9,FALSE)&amp;"","")</f>
        <v/>
      </c>
      <c r="BB52" s="62" t="str">
        <f>IFERROR(VLOOKUP(E52,'9月'!$G$3:$U$51,10,FALSE)&amp;"","")</f>
        <v/>
      </c>
      <c r="BC52" s="62" t="str">
        <f>IFERROR(VLOOKUP(E52,'9月'!$G$3:$U$51,11,FALSE)&amp;"","")</f>
        <v/>
      </c>
      <c r="BD52" s="15">
        <f>IFERROR(VLOOKUP(E52,'9月'!$G$3:$U$51,14,FALSE),0)</f>
        <v>0</v>
      </c>
      <c r="BE52" s="94">
        <f t="shared" si="19"/>
        <v>0</v>
      </c>
      <c r="BF52" s="93" t="str">
        <f>IFERROR(VLOOKUP(E52,'10月'!$G$3:$U$49,6,FALSE)&amp;"","")</f>
        <v/>
      </c>
      <c r="BG52" s="15" t="str">
        <f>IFERROR(VLOOKUP(E52,'10月'!$G$3:$U$49,3,FALSE)&amp;"","")</f>
        <v/>
      </c>
      <c r="BH52" s="15" t="str">
        <f>IFERROR(VLOOKUP(E52,'10月'!$G$3:$U$49,7,FALSE)&amp;"","")</f>
        <v/>
      </c>
      <c r="BI52" s="15" t="str">
        <f>IFERROR(VLOOKUP(E52,'10月'!$G$3:$U$49,9,FALSE)&amp;"","")</f>
        <v/>
      </c>
      <c r="BJ52" s="62" t="str">
        <f>IFERROR(VLOOKUP(E52,'10月'!$G$3:$U$49,10,FALSE)&amp;"","")</f>
        <v/>
      </c>
      <c r="BK52" s="62" t="str">
        <f>IFERROR(VLOOKUP(E52,'10月'!$G$3:$U$49,11,FALSE)&amp;"","")</f>
        <v/>
      </c>
      <c r="BL52" s="15">
        <f>IFERROR(VLOOKUP(E52,'10月'!$G$3:$U$49,14,FALSE),0)</f>
        <v>0</v>
      </c>
      <c r="BM52" s="62">
        <f t="shared" si="20"/>
        <v>0</v>
      </c>
      <c r="BN52" s="74"/>
      <c r="BO52" s="584" t="s">
        <v>1009</v>
      </c>
      <c r="BP52" s="584" t="s">
        <v>1009</v>
      </c>
      <c r="BQ52" s="584" t="s">
        <v>1009</v>
      </c>
      <c r="BR52" s="584" t="s">
        <v>1009</v>
      </c>
      <c r="BS52" s="584" t="s">
        <v>1009</v>
      </c>
      <c r="BT52" s="584" t="s">
        <v>1009</v>
      </c>
      <c r="BU52" s="584" t="s">
        <v>1009</v>
      </c>
      <c r="BV52" s="609" t="str">
        <f t="shared" si="21"/>
        <v>-</v>
      </c>
      <c r="BW52" s="64" t="str">
        <f t="shared" si="13"/>
        <v>-</v>
      </c>
      <c r="BX52" s="601"/>
    </row>
    <row r="53" spans="1:78" s="25" customFormat="1" ht="19.5" customHeight="1">
      <c r="A53" s="57">
        <f t="shared" si="9"/>
        <v>50</v>
      </c>
      <c r="B53" s="128" t="s">
        <v>272</v>
      </c>
      <c r="C53" s="128" t="s">
        <v>273</v>
      </c>
      <c r="D53" s="128" t="s">
        <v>384</v>
      </c>
      <c r="E53" s="154" t="s">
        <v>437</v>
      </c>
      <c r="F53" s="152" t="s">
        <v>101</v>
      </c>
      <c r="G53" s="129">
        <v>16</v>
      </c>
      <c r="H53" s="61"/>
      <c r="I53" s="77"/>
      <c r="J53" s="91">
        <f>IFERROR(VLOOKUP(E53,'4月'!$H$3:$T$53,7,FALSE),"")</f>
        <v>101</v>
      </c>
      <c r="K53" s="61">
        <f>IFERROR(VLOOKUP(E53,'4月'!$H$3:$T$53,2,FALSE),"")</f>
        <v>16</v>
      </c>
      <c r="L53" s="61" t="str">
        <f>IFERROR(VLOOKUP(E53,'4月'!$H$3:$T$53,8,FALSE)&amp;"","")</f>
        <v>85</v>
      </c>
      <c r="M53" s="61" t="str">
        <f>IFERROR(VLOOKUP(E53,'4月'!$H$3:$R$53,9,FALSE)&amp;"","")</f>
        <v/>
      </c>
      <c r="N53" s="61" t="str">
        <f>IFERROR(VLOOKUP(E53,'4月'!$H$3:$R$53,10,FALSE)&amp;"","")</f>
        <v>#6</v>
      </c>
      <c r="O53" s="61" t="str">
        <f>IFERROR(VLOOKUP(E53,'4月'!$H$3:$R$53,11,FALSE)&amp;"","")</f>
        <v/>
      </c>
      <c r="P53" s="61">
        <f>IFERROR(VLOOKUP(E53,'4月'!$H$3:$T$53,13,FALSE),0)</f>
        <v>1</v>
      </c>
      <c r="Q53" s="92">
        <f t="shared" si="14"/>
        <v>1</v>
      </c>
      <c r="R53" s="91" t="str">
        <f>IFERROR(VLOOKUP(E53,'5月'!$G$3:$U$51,6,FALSE)&amp;"","")</f>
        <v>101</v>
      </c>
      <c r="S53" s="153" t="str">
        <f>IFERROR(VLOOKUP(E53,'5月'!$G$3:$U$51,3,FALSE)&amp;"","")</f>
        <v>16</v>
      </c>
      <c r="T53" s="61" t="str">
        <f>IFERROR(VLOOKUP(E53,'5月'!$G$3:$U$51,7,FALSE)&amp;"","")</f>
        <v>85</v>
      </c>
      <c r="U53" s="61" t="str">
        <f>IFERROR(VLOOKUP(E53,'5月'!$G$3:$U$51,8,FALSE)&amp;"","")</f>
        <v/>
      </c>
      <c r="V53" s="61" t="str">
        <f>IFERROR(VLOOKUP(E53,'5月'!$G$3:$U$51,9,FALSE)&amp;"","")</f>
        <v/>
      </c>
      <c r="W53" s="61" t="str">
        <f>IFERROR(VLOOKUP(E53,'5月'!$G$3:$U$51,10,FALSE)&amp;"","")</f>
        <v/>
      </c>
      <c r="X53" s="61">
        <f>IFERROR(VLOOKUP(E53,'5月'!$G$3:$U$51,13,FALSE),0)</f>
        <v>1</v>
      </c>
      <c r="Y53" s="92">
        <f t="shared" si="15"/>
        <v>2</v>
      </c>
      <c r="Z53" s="93" t="str">
        <f>IFERROR(VLOOKUP(E53,'6月'!$G$3:$U$55,6,FALSE)&amp;"","")</f>
        <v>97</v>
      </c>
      <c r="AA53" s="15" t="str">
        <f>IFERROR(VLOOKUP(E53,'6月'!$G$3:$U$55,3,FALSE)&amp;"","")</f>
        <v>16</v>
      </c>
      <c r="AB53" s="15" t="str">
        <f>IFERROR(VLOOKUP(E53,'6月'!$G$3:$U$55,7,FALSE)&amp;"","")</f>
        <v>81</v>
      </c>
      <c r="AC53" s="15" t="str">
        <f>IFERROR(VLOOKUP(E53,'6月'!$G$3:$U$55,9,FALSE)&amp;"","")</f>
        <v>#18</v>
      </c>
      <c r="AD53" s="15" t="str">
        <f>IFERROR(VLOOKUP(E53,'6月'!$G$3:$U$55,10,FALSE)&amp;"","")</f>
        <v/>
      </c>
      <c r="AE53" s="15" t="str">
        <f>IFERROR(VLOOKUP(E53,'6月'!$G$3:$U$55,11,FALSE)&amp;"","")</f>
        <v/>
      </c>
      <c r="AF53" s="15">
        <f>IFERROR(VLOOKUP(E53,'6月'!$G$3:$U$55,13,FALSE),0)</f>
        <v>1</v>
      </c>
      <c r="AG53" s="94">
        <f t="shared" si="16"/>
        <v>3</v>
      </c>
      <c r="AH53" s="93" t="str">
        <f>IFERROR(VLOOKUP(E53,'7月'!$G$3:$U$39,6,FALSE)&amp;"","")</f>
        <v>92</v>
      </c>
      <c r="AI53" s="15" t="str">
        <f>IFERROR(VLOOKUP(E53,'7月'!$G$3:$U$39,3,FALSE)&amp;"","")</f>
        <v>16</v>
      </c>
      <c r="AJ53" s="15" t="str">
        <f>IFERROR(VLOOKUP(E53,'7月'!$G$3:$U$39,7,FALSE)&amp;"","")</f>
        <v>76</v>
      </c>
      <c r="AK53" s="15" t="str">
        <f>IFERROR(VLOOKUP(E53,'7月'!$G$3:$U$39,9,FALSE)&amp;"","")</f>
        <v/>
      </c>
      <c r="AL53" s="15" t="str">
        <f>IFERROR(VLOOKUP(E53,'7月'!$G$3:$U$39,10,FALSE)&amp;"","")</f>
        <v/>
      </c>
      <c r="AM53" s="15" t="str">
        <f>IFERROR(VLOOKUP(E53,'7月'!$G$3:$U$39,11,FALSE)&amp;"","")</f>
        <v/>
      </c>
      <c r="AN53" s="15">
        <f>IFERROR(VLOOKUP(E53,'7月'!$G$3:$U$39,13,FALSE),0)</f>
        <v>2</v>
      </c>
      <c r="AO53" s="94">
        <f t="shared" si="17"/>
        <v>5</v>
      </c>
      <c r="AP53" s="93" t="str">
        <f>IFERROR(VLOOKUP(E53,'8月'!$G$3:$U$50,6,FALSE)&amp;"","")</f>
        <v>92</v>
      </c>
      <c r="AQ53" s="15" t="str">
        <f>IFERROR(VLOOKUP(E53,'8月'!$G$3:$U$50,3,FALSE)&amp;"","")</f>
        <v>16</v>
      </c>
      <c r="AR53" s="15" t="str">
        <f>IFERROR(VLOOKUP(E53,'8月'!$G$3:$U$50,7,FALSE)&amp;"","")</f>
        <v>76</v>
      </c>
      <c r="AS53" s="62" t="str">
        <f>IFERROR(VLOOKUP(E53,'8月'!$G$3:$U$50,9,FALSE)&amp;"","")</f>
        <v>#4</v>
      </c>
      <c r="AT53" s="62" t="str">
        <f>IFERROR(VLOOKUP(E53,'8月'!$G$3:$U$50,10,FALSE)&amp;"","")</f>
        <v/>
      </c>
      <c r="AU53" s="62" t="str">
        <f>IFERROR(VLOOKUP(E53,'8月'!$G$3:$U$50,11,FALSE)&amp;"","")</f>
        <v>#8</v>
      </c>
      <c r="AV53" s="15">
        <f>IFERROR(VLOOKUP(E53,'8月'!$G$3:$U$50,14,FALSE),0)</f>
        <v>1</v>
      </c>
      <c r="AW53" s="94">
        <f t="shared" si="18"/>
        <v>6</v>
      </c>
      <c r="AX53" s="93" t="str">
        <f>IFERROR(VLOOKUP(E53,'9月'!$G$3:$U$51,6,FALSE)&amp;"","")</f>
        <v>88</v>
      </c>
      <c r="AY53" s="15" t="str">
        <f>IFERROR(VLOOKUP(E53,'9月'!$G$3:$U$51,3,FALSE)&amp;"","")</f>
        <v>16</v>
      </c>
      <c r="AZ53" s="15" t="str">
        <f>IFERROR(VLOOKUP(E53,'9月'!$G$3:$U$51,7,FALSE)&amp;"","")</f>
        <v>72</v>
      </c>
      <c r="BA53" s="15" t="str">
        <f>IFERROR(VLOOKUP(E53,'9月'!$G$3:$U$51,9,FALSE)&amp;"","")</f>
        <v>#5</v>
      </c>
      <c r="BB53" s="62" t="str">
        <f>IFERROR(VLOOKUP(E53,'9月'!$G$3:$U$51,10,FALSE)&amp;"","")</f>
        <v>#3,#14</v>
      </c>
      <c r="BC53" s="62" t="str">
        <f>IFERROR(VLOOKUP(E53,'9月'!$G$3:$U$51,11,FALSE)&amp;"","")</f>
        <v/>
      </c>
      <c r="BD53" s="15">
        <f>IFERROR(VLOOKUP(E53,'9月'!$G$3:$U$51,14,FALSE),0)</f>
        <v>12</v>
      </c>
      <c r="BE53" s="94">
        <f t="shared" si="19"/>
        <v>18</v>
      </c>
      <c r="BF53" s="93" t="str">
        <f>IFERROR(VLOOKUP(E53,'10月'!$G$3:$U$49,6,FALSE)&amp;"","")</f>
        <v>97</v>
      </c>
      <c r="BG53" s="15" t="str">
        <f>IFERROR(VLOOKUP(E53,'10月'!$G$3:$U$49,3,FALSE)&amp;"","")</f>
        <v>16</v>
      </c>
      <c r="BH53" s="15" t="str">
        <f>IFERROR(VLOOKUP(E53,'10月'!$G$3:$U$49,7,FALSE)&amp;"","")</f>
        <v>81</v>
      </c>
      <c r="BI53" s="15" t="str">
        <f>IFERROR(VLOOKUP(E53,'10月'!$G$3:$U$49,9,FALSE)&amp;"","")</f>
        <v/>
      </c>
      <c r="BJ53" s="62" t="str">
        <f>IFERROR(VLOOKUP(E53,'10月'!$G$3:$U$49,10,FALSE)&amp;"","")</f>
        <v/>
      </c>
      <c r="BK53" s="62" t="str">
        <f>IFERROR(VLOOKUP(E53,'10月'!$G$3:$U$49,11,FALSE)&amp;"","")</f>
        <v/>
      </c>
      <c r="BL53" s="15">
        <f>IFERROR(VLOOKUP(E53,'10月'!$G$3:$U$49,14,FALSE),0)</f>
        <v>1</v>
      </c>
      <c r="BM53" s="62">
        <f t="shared" si="20"/>
        <v>19</v>
      </c>
      <c r="BN53" s="74"/>
      <c r="BO53" s="584">
        <v>101</v>
      </c>
      <c r="BP53" s="584">
        <v>101</v>
      </c>
      <c r="BQ53" s="584">
        <v>97</v>
      </c>
      <c r="BR53" s="584">
        <v>92</v>
      </c>
      <c r="BS53" s="584">
        <v>92</v>
      </c>
      <c r="BT53" s="584">
        <v>88</v>
      </c>
      <c r="BU53" s="584">
        <v>97</v>
      </c>
      <c r="BV53" s="609">
        <f t="shared" si="21"/>
        <v>95.428571428571431</v>
      </c>
      <c r="BW53" s="64">
        <f t="shared" si="13"/>
        <v>18.742857142857144</v>
      </c>
      <c r="BX53" s="603"/>
    </row>
    <row r="54" spans="1:78" s="25" customFormat="1" ht="19.5" customHeight="1">
      <c r="A54" s="57">
        <f t="shared" si="9"/>
        <v>51</v>
      </c>
      <c r="B54" s="128" t="s">
        <v>275</v>
      </c>
      <c r="C54" s="128" t="s">
        <v>276</v>
      </c>
      <c r="D54" s="128" t="s">
        <v>3</v>
      </c>
      <c r="E54" s="154" t="s">
        <v>438</v>
      </c>
      <c r="F54" s="152" t="s">
        <v>101</v>
      </c>
      <c r="G54" s="129">
        <v>36</v>
      </c>
      <c r="H54" s="15"/>
      <c r="I54" s="77"/>
      <c r="J54" s="91">
        <f>IFERROR(VLOOKUP(E54,'4月'!$H$3:$T$53,7,FALSE),"")</f>
        <v>126</v>
      </c>
      <c r="K54" s="61">
        <f>IFERROR(VLOOKUP(E54,'4月'!$H$3:$T$53,2,FALSE),"")</f>
        <v>36</v>
      </c>
      <c r="L54" s="61" t="str">
        <f>IFERROR(VLOOKUP(E54,'4月'!$H$3:$T$53,8,FALSE)&amp;"","")</f>
        <v>90</v>
      </c>
      <c r="M54" s="61" t="str">
        <f>IFERROR(VLOOKUP(E54,'4月'!$H$3:$R$53,9,FALSE)&amp;"","")</f>
        <v/>
      </c>
      <c r="N54" s="61" t="str">
        <f>IFERROR(VLOOKUP(E54,'4月'!$H$3:$R$53,10,FALSE)&amp;"","")</f>
        <v/>
      </c>
      <c r="O54" s="61" t="str">
        <f>IFERROR(VLOOKUP(E54,'4月'!$H$3:$R$53,11,FALSE)&amp;"","")</f>
        <v/>
      </c>
      <c r="P54" s="61">
        <f>IFERROR(VLOOKUP(E54,'4月'!$H$3:$T$53,13,FALSE),0)</f>
        <v>1</v>
      </c>
      <c r="Q54" s="92">
        <f t="shared" si="14"/>
        <v>1</v>
      </c>
      <c r="R54" s="91" t="str">
        <f>IFERROR(VLOOKUP(E54,'5月'!$G$3:$U$51,6,FALSE)&amp;"","")</f>
        <v>122</v>
      </c>
      <c r="S54" s="153" t="str">
        <f>IFERROR(VLOOKUP(E54,'5月'!$G$3:$U$51,3,FALSE)&amp;"","")</f>
        <v>36</v>
      </c>
      <c r="T54" s="61" t="str">
        <f>IFERROR(VLOOKUP(E54,'5月'!$G$3:$U$51,7,FALSE)&amp;"","")</f>
        <v>86</v>
      </c>
      <c r="U54" s="61" t="str">
        <f>IFERROR(VLOOKUP(E54,'5月'!$G$3:$U$51,9,FALSE)&amp;"","")</f>
        <v/>
      </c>
      <c r="V54" s="61" t="str">
        <f>IFERROR(VLOOKUP(E54,'5月'!$G$3:$U$51,9,FALSE)&amp;"","")</f>
        <v/>
      </c>
      <c r="W54" s="61" t="str">
        <f>IFERROR(VLOOKUP(E54,'5月'!$G$3:$U$51,10,FALSE)&amp;"","")</f>
        <v/>
      </c>
      <c r="X54" s="61">
        <f>IFERROR(VLOOKUP(E54,'5月'!$G$3:$U$51,13,FALSE),0)</f>
        <v>1</v>
      </c>
      <c r="Y54" s="92">
        <f t="shared" si="15"/>
        <v>2</v>
      </c>
      <c r="Z54" s="93" t="str">
        <f>IFERROR(VLOOKUP(E54,'6月'!$G$3:$U$55,6,FALSE)&amp;"","")</f>
        <v>115</v>
      </c>
      <c r="AA54" s="15" t="str">
        <f>IFERROR(VLOOKUP(E54,'6月'!$G$3:$U$55,3,FALSE)&amp;"","")</f>
        <v>36</v>
      </c>
      <c r="AB54" s="15" t="str">
        <f>IFERROR(VLOOKUP(E54,'6月'!$G$3:$U$55,7,FALSE)&amp;"","")</f>
        <v>79</v>
      </c>
      <c r="AC54" s="15" t="str">
        <f>IFERROR(VLOOKUP(E54,'6月'!$G$3:$U$55,9,FALSE)&amp;"","")</f>
        <v/>
      </c>
      <c r="AD54" s="15" t="str">
        <f>IFERROR(VLOOKUP(E54,'6月'!$G$3:$U$55,10,FALSE)&amp;"","")</f>
        <v>#14</v>
      </c>
      <c r="AE54" s="15" t="str">
        <f>IFERROR(VLOOKUP(E54,'6月'!$G$3:$U$55,11,FALSE)&amp;"","")</f>
        <v/>
      </c>
      <c r="AF54" s="15">
        <f>IFERROR(VLOOKUP(E54,'6月'!$G$3:$U$55,13,FALSE),0)</f>
        <v>1</v>
      </c>
      <c r="AG54" s="94">
        <f t="shared" si="16"/>
        <v>3</v>
      </c>
      <c r="AH54" s="93" t="str">
        <f>IFERROR(VLOOKUP(E54,'7月'!$G$3:$U$39,6,FALSE)&amp;"","")</f>
        <v/>
      </c>
      <c r="AI54" s="15" t="str">
        <f>IFERROR(VLOOKUP(E54,'7月'!$G$3:$U$39,3,FALSE)&amp;"","")</f>
        <v/>
      </c>
      <c r="AJ54" s="15" t="str">
        <f>IFERROR(VLOOKUP(E54,'7月'!$G$3:$U$39,7,FALSE)&amp;"","")</f>
        <v/>
      </c>
      <c r="AK54" s="15" t="str">
        <f>IFERROR(VLOOKUP(E54,'7月'!$G$3:$U$39,9,FALSE)&amp;"","")</f>
        <v/>
      </c>
      <c r="AL54" s="15" t="str">
        <f>IFERROR(VLOOKUP(E54,'7月'!$G$3:$U$39,10,FALSE)&amp;"","")</f>
        <v/>
      </c>
      <c r="AM54" s="15" t="str">
        <f>IFERROR(VLOOKUP(E54,'7月'!$G$3:$U$39,11,FALSE)&amp;"","")</f>
        <v/>
      </c>
      <c r="AN54" s="15">
        <f>IFERROR(VLOOKUP(E54,'7月'!$G$3:$U$39,13,FALSE),0)</f>
        <v>0</v>
      </c>
      <c r="AO54" s="94">
        <f t="shared" si="17"/>
        <v>3</v>
      </c>
      <c r="AP54" s="93" t="str">
        <f>IFERROR(VLOOKUP(E54,'8月'!$G$3:$U$50,6,FALSE)&amp;"","")</f>
        <v/>
      </c>
      <c r="AQ54" s="15" t="str">
        <f>IFERROR(VLOOKUP(E54,'8月'!$G$3:$U$50,3,FALSE)&amp;"","")</f>
        <v/>
      </c>
      <c r="AR54" s="15" t="str">
        <f>IFERROR(VLOOKUP(E54,'8月'!$G$3:$U$50,7,FALSE)&amp;"","")</f>
        <v/>
      </c>
      <c r="AS54" s="62" t="str">
        <f>IFERROR(VLOOKUP(E54,'8月'!$G$3:$U$50,9,FALSE)&amp;"","")</f>
        <v/>
      </c>
      <c r="AT54" s="62" t="str">
        <f>IFERROR(VLOOKUP(E54,'8月'!$G$3:$U$50,10,FALSE)&amp;"","")</f>
        <v/>
      </c>
      <c r="AU54" s="62" t="str">
        <f>IFERROR(VLOOKUP(E54,'8月'!$G$3:$U$50,11,FALSE)&amp;"","")</f>
        <v/>
      </c>
      <c r="AV54" s="15">
        <f>IFERROR(VLOOKUP(E54,'8月'!$G$3:$U$50,14,FALSE),0)</f>
        <v>0</v>
      </c>
      <c r="AW54" s="94">
        <f t="shared" si="18"/>
        <v>3</v>
      </c>
      <c r="AX54" s="93" t="str">
        <f>IFERROR(VLOOKUP(E54,'9月'!$G$3:$U$51,6,FALSE)&amp;"","")</f>
        <v>119</v>
      </c>
      <c r="AY54" s="15" t="str">
        <f>IFERROR(VLOOKUP(E54,'9月'!$G$3:$U$51,3,FALSE)&amp;"","")</f>
        <v>36</v>
      </c>
      <c r="AZ54" s="15" t="str">
        <f>IFERROR(VLOOKUP(E54,'9月'!$G$3:$U$51,7,FALSE)&amp;"","")</f>
        <v>83</v>
      </c>
      <c r="BA54" s="15" t="str">
        <f>IFERROR(VLOOKUP(E54,'9月'!$G$3:$U$51,9,FALSE)&amp;"","")</f>
        <v/>
      </c>
      <c r="BB54" s="62" t="str">
        <f>IFERROR(VLOOKUP(E54,'9月'!$G$3:$U$51,10,FALSE)&amp;"","")</f>
        <v/>
      </c>
      <c r="BC54" s="62" t="str">
        <f>IFERROR(VLOOKUP(E54,'9月'!$G$3:$U$51,11,FALSE)&amp;"","")</f>
        <v/>
      </c>
      <c r="BD54" s="15">
        <f>IFERROR(VLOOKUP(E54,'9月'!$G$3:$U$51,14,FALSE),0)</f>
        <v>1</v>
      </c>
      <c r="BE54" s="94">
        <f t="shared" si="19"/>
        <v>4</v>
      </c>
      <c r="BF54" s="93" t="str">
        <f>IFERROR(VLOOKUP(E54,'10月'!$G$3:$U$49,6,FALSE)&amp;"","")</f>
        <v/>
      </c>
      <c r="BG54" s="15" t="str">
        <f>IFERROR(VLOOKUP(E54,'10月'!$G$3:$U$49,3,FALSE)&amp;"","")</f>
        <v/>
      </c>
      <c r="BH54" s="15" t="str">
        <f>IFERROR(VLOOKUP(E54,'10月'!$G$3:$U$49,7,FALSE)&amp;"","")</f>
        <v/>
      </c>
      <c r="BI54" s="15" t="str">
        <f>IFERROR(VLOOKUP(E54,'10月'!$G$3:$U$49,9,FALSE)&amp;"","")</f>
        <v/>
      </c>
      <c r="BJ54" s="62" t="str">
        <f>IFERROR(VLOOKUP(E54,'10月'!$G$3:$U$49,10,FALSE)&amp;"","")</f>
        <v/>
      </c>
      <c r="BK54" s="62" t="str">
        <f>IFERROR(VLOOKUP(E54,'10月'!$G$3:$U$49,11,FALSE)&amp;"","")</f>
        <v/>
      </c>
      <c r="BL54" s="15">
        <f>IFERROR(VLOOKUP(E54,'10月'!$G$3:$U$49,14,FALSE),0)</f>
        <v>0</v>
      </c>
      <c r="BM54" s="62">
        <f t="shared" si="20"/>
        <v>4</v>
      </c>
      <c r="BN54" s="74"/>
      <c r="BO54" s="584">
        <v>126</v>
      </c>
      <c r="BP54" s="584">
        <v>122</v>
      </c>
      <c r="BQ54" s="584">
        <v>115</v>
      </c>
      <c r="BR54" s="584" t="s">
        <v>1009</v>
      </c>
      <c r="BS54" s="584" t="s">
        <v>1009</v>
      </c>
      <c r="BT54" s="584">
        <v>119</v>
      </c>
      <c r="BU54" s="584" t="s">
        <v>1009</v>
      </c>
      <c r="BV54" s="609">
        <f t="shared" si="21"/>
        <v>120.5</v>
      </c>
      <c r="BW54" s="64">
        <f t="shared" si="13"/>
        <v>36</v>
      </c>
      <c r="BX54" s="603"/>
    </row>
    <row r="55" spans="1:78" s="56" customFormat="1" ht="19.5" customHeight="1">
      <c r="A55" s="57">
        <f t="shared" si="9"/>
        <v>52</v>
      </c>
      <c r="B55" s="128" t="s">
        <v>12</v>
      </c>
      <c r="C55" s="128" t="s">
        <v>13</v>
      </c>
      <c r="D55" s="128" t="s">
        <v>14</v>
      </c>
      <c r="E55" s="154" t="s">
        <v>439</v>
      </c>
      <c r="F55" s="152" t="s">
        <v>101</v>
      </c>
      <c r="G55" s="129">
        <v>36</v>
      </c>
      <c r="H55" s="61"/>
      <c r="I55" s="60"/>
      <c r="J55" s="91" t="str">
        <f>IFERROR(VLOOKUP(E55,'4月'!$H$3:$T$53,7,FALSE),"")</f>
        <v/>
      </c>
      <c r="K55" s="61" t="str">
        <f>IFERROR(VLOOKUP(E55,'4月'!$H$3:$T$53,2,FALSE),"")</f>
        <v/>
      </c>
      <c r="L55" s="61" t="str">
        <f>IFERROR(VLOOKUP(E55,'4月'!$H$3:$T$53,8,FALSE)&amp;"","")</f>
        <v/>
      </c>
      <c r="M55" s="61" t="str">
        <f>IFERROR(VLOOKUP(E55,'4月'!$H$3:$R$53,9,FALSE)&amp;"","")</f>
        <v/>
      </c>
      <c r="N55" s="61" t="str">
        <f>IFERROR(VLOOKUP(E55,'4月'!$H$3:$R$53,10,FALSE)&amp;"","")</f>
        <v/>
      </c>
      <c r="O55" s="61" t="str">
        <f>IFERROR(VLOOKUP(E55,'4月'!$H$3:$R$53,11,FALSE)&amp;"","")</f>
        <v/>
      </c>
      <c r="P55" s="61">
        <f>IFERROR(VLOOKUP(E55,'4月'!$H$3:$T$53,13,FALSE),0)</f>
        <v>0</v>
      </c>
      <c r="Q55" s="92">
        <f t="shared" si="14"/>
        <v>0</v>
      </c>
      <c r="R55" s="91" t="str">
        <f>IFERROR(VLOOKUP(E55,'5月'!$G$3:$U$51,6,FALSE)&amp;"","")</f>
        <v/>
      </c>
      <c r="S55" s="153" t="str">
        <f>IFERROR(VLOOKUP(E55,'5月'!$G$3:$U$51,3,FALSE)&amp;"","")</f>
        <v/>
      </c>
      <c r="T55" s="61" t="str">
        <f>IFERROR(VLOOKUP(E55,'5月'!$G$3:$U$51,7,FALSE)&amp;"","")</f>
        <v/>
      </c>
      <c r="U55" s="61" t="str">
        <f>IFERROR(VLOOKUP(E55,'5月'!$G$3:$U$51,9,FALSE)&amp;"","")</f>
        <v/>
      </c>
      <c r="V55" s="61" t="str">
        <f>IFERROR(VLOOKUP(E55,'5月'!$G$3:$U$51,9,FALSE)&amp;"","")</f>
        <v/>
      </c>
      <c r="W55" s="61" t="str">
        <f>IFERROR(VLOOKUP(E55,'5月'!$G$3:$U$51,10,FALSE)&amp;"","")</f>
        <v/>
      </c>
      <c r="X55" s="61">
        <f>IFERROR(VLOOKUP(E55,'5月'!$G$3:$U$51,13,FALSE),0)</f>
        <v>0</v>
      </c>
      <c r="Y55" s="92">
        <f t="shared" si="15"/>
        <v>0</v>
      </c>
      <c r="Z55" s="93" t="str">
        <f>IFERROR(VLOOKUP(E55,'6月'!$G$3:$U$55,6,FALSE)&amp;"","")</f>
        <v>124</v>
      </c>
      <c r="AA55" s="15" t="str">
        <f>IFERROR(VLOOKUP(E55,'6月'!$G$3:$U$55,3,FALSE)&amp;"","")</f>
        <v>36</v>
      </c>
      <c r="AB55" s="15" t="str">
        <f>IFERROR(VLOOKUP(E55,'6月'!$G$3:$U$55,7,FALSE)&amp;"","")</f>
        <v>88</v>
      </c>
      <c r="AC55" s="15" t="str">
        <f>IFERROR(VLOOKUP(E55,'6月'!$G$3:$U$55,9,FALSE)&amp;"","")</f>
        <v/>
      </c>
      <c r="AD55" s="15" t="str">
        <f>IFERROR(VLOOKUP(E55,'6月'!$G$3:$U$55,10,FALSE)&amp;"","")</f>
        <v/>
      </c>
      <c r="AE55" s="15" t="str">
        <f>IFERROR(VLOOKUP(E55,'6月'!$G$3:$U$55,11,FALSE)&amp;"","")</f>
        <v/>
      </c>
      <c r="AF55" s="15">
        <f>IFERROR(VLOOKUP(E55,'6月'!$G$3:$U$55,13,FALSE),0)</f>
        <v>1</v>
      </c>
      <c r="AG55" s="94">
        <f t="shared" si="16"/>
        <v>1</v>
      </c>
      <c r="AH55" s="93" t="str">
        <f>IFERROR(VLOOKUP(E55,'7月'!$G$3:$U$39,6,FALSE)&amp;"","")</f>
        <v/>
      </c>
      <c r="AI55" s="15" t="str">
        <f>IFERROR(VLOOKUP(E55,'7月'!$G$3:$U$39,3,FALSE)&amp;"","")</f>
        <v/>
      </c>
      <c r="AJ55" s="15" t="str">
        <f>IFERROR(VLOOKUP(E55,'7月'!$G$3:$U$39,7,FALSE)&amp;"","")</f>
        <v/>
      </c>
      <c r="AK55" s="15" t="str">
        <f>IFERROR(VLOOKUP(E55,'7月'!$G$3:$U$39,9,FALSE)&amp;"","")</f>
        <v/>
      </c>
      <c r="AL55" s="15" t="str">
        <f>IFERROR(VLOOKUP(E55,'7月'!$G$3:$U$39,10,FALSE)&amp;"","")</f>
        <v/>
      </c>
      <c r="AM55" s="15" t="str">
        <f>IFERROR(VLOOKUP(E55,'7月'!$G$3:$U$39,11,FALSE)&amp;"","")</f>
        <v/>
      </c>
      <c r="AN55" s="15">
        <f>IFERROR(VLOOKUP(E55,'7月'!$G$3:$U$39,13,FALSE),0)</f>
        <v>0</v>
      </c>
      <c r="AO55" s="94">
        <f t="shared" si="17"/>
        <v>1</v>
      </c>
      <c r="AP55" s="93" t="str">
        <f>IFERROR(VLOOKUP(E55,'8月'!$G$3:$U$50,6,FALSE)&amp;"","")</f>
        <v/>
      </c>
      <c r="AQ55" s="15" t="str">
        <f>IFERROR(VLOOKUP(E55,'8月'!$G$3:$U$50,3,FALSE)&amp;"","")</f>
        <v/>
      </c>
      <c r="AR55" s="15" t="str">
        <f>IFERROR(VLOOKUP(E55,'8月'!$G$3:$U$50,7,FALSE)&amp;"","")</f>
        <v/>
      </c>
      <c r="AS55" s="62" t="str">
        <f>IFERROR(VLOOKUP(E55,'8月'!$G$3:$U$50,9,FALSE)&amp;"","")</f>
        <v/>
      </c>
      <c r="AT55" s="62" t="str">
        <f>IFERROR(VLOOKUP(E55,'8月'!$G$3:$U$50,10,FALSE)&amp;"","")</f>
        <v/>
      </c>
      <c r="AU55" s="62" t="str">
        <f>IFERROR(VLOOKUP(E55,'8月'!$G$3:$U$50,11,FALSE)&amp;"","")</f>
        <v/>
      </c>
      <c r="AV55" s="15">
        <f>IFERROR(VLOOKUP(E55,'8月'!$G$3:$U$50,14,FALSE),0)</f>
        <v>0</v>
      </c>
      <c r="AW55" s="94">
        <f t="shared" si="18"/>
        <v>1</v>
      </c>
      <c r="AX55" s="93" t="str">
        <f>IFERROR(VLOOKUP(E55,'9月'!$G$3:$U$51,6,FALSE)&amp;"","")</f>
        <v/>
      </c>
      <c r="AY55" s="15" t="str">
        <f>IFERROR(VLOOKUP(E55,'9月'!$G$3:$U$51,3,FALSE)&amp;"","")</f>
        <v/>
      </c>
      <c r="AZ55" s="15" t="str">
        <f>IFERROR(VLOOKUP(E55,'9月'!$G$3:$U$51,7,FALSE)&amp;"","")</f>
        <v/>
      </c>
      <c r="BA55" s="15" t="str">
        <f>IFERROR(VLOOKUP(E55,'9月'!$G$3:$U$51,9,FALSE)&amp;"","")</f>
        <v/>
      </c>
      <c r="BB55" s="62" t="str">
        <f>IFERROR(VLOOKUP(E55,'9月'!$G$3:$U$51,10,FALSE)&amp;"","")</f>
        <v/>
      </c>
      <c r="BC55" s="62" t="str">
        <f>IFERROR(VLOOKUP(E55,'9月'!$G$3:$U$51,11,FALSE)&amp;"","")</f>
        <v/>
      </c>
      <c r="BD55" s="15">
        <f>IFERROR(VLOOKUP(E55,'9月'!$G$3:$U$51,14,FALSE),0)</f>
        <v>0</v>
      </c>
      <c r="BE55" s="94">
        <f t="shared" si="19"/>
        <v>1</v>
      </c>
      <c r="BF55" s="93" t="str">
        <f>IFERROR(VLOOKUP(E55,'10月'!$G$3:$U$49,6,FALSE)&amp;"","")</f>
        <v/>
      </c>
      <c r="BG55" s="15" t="str">
        <f>IFERROR(VLOOKUP(E55,'10月'!$G$3:$U$49,3,FALSE)&amp;"","")</f>
        <v/>
      </c>
      <c r="BH55" s="15" t="str">
        <f>IFERROR(VLOOKUP(E55,'10月'!$G$3:$U$49,7,FALSE)&amp;"","")</f>
        <v/>
      </c>
      <c r="BI55" s="15" t="str">
        <f>IFERROR(VLOOKUP(E55,'10月'!$G$3:$U$49,9,FALSE)&amp;"","")</f>
        <v/>
      </c>
      <c r="BJ55" s="62" t="str">
        <f>IFERROR(VLOOKUP(E55,'10月'!$G$3:$U$49,10,FALSE)&amp;"","")</f>
        <v/>
      </c>
      <c r="BK55" s="62" t="str">
        <f>IFERROR(VLOOKUP(E55,'10月'!$G$3:$U$49,11,FALSE)&amp;"","")</f>
        <v/>
      </c>
      <c r="BL55" s="15">
        <f>IFERROR(VLOOKUP(E55,'10月'!$G$3:$U$49,14,FALSE),0)</f>
        <v>0</v>
      </c>
      <c r="BM55" s="62">
        <f t="shared" si="20"/>
        <v>1</v>
      </c>
      <c r="BN55" s="74"/>
      <c r="BO55" s="584" t="s">
        <v>1009</v>
      </c>
      <c r="BP55" s="584" t="s">
        <v>1009</v>
      </c>
      <c r="BQ55" s="584">
        <v>124</v>
      </c>
      <c r="BR55" s="584" t="s">
        <v>1009</v>
      </c>
      <c r="BS55" s="584" t="s">
        <v>1009</v>
      </c>
      <c r="BT55" s="584" t="s">
        <v>1009</v>
      </c>
      <c r="BU55" s="584" t="s">
        <v>1009</v>
      </c>
      <c r="BV55" s="609">
        <f t="shared" si="21"/>
        <v>124</v>
      </c>
      <c r="BW55" s="64">
        <f t="shared" si="13"/>
        <v>36</v>
      </c>
      <c r="BX55" s="601"/>
    </row>
    <row r="56" spans="1:78" s="25" customFormat="1" ht="19.5" customHeight="1">
      <c r="A56" s="57">
        <f t="shared" si="9"/>
        <v>53</v>
      </c>
      <c r="B56" s="128" t="s">
        <v>277</v>
      </c>
      <c r="C56" s="128" t="s">
        <v>278</v>
      </c>
      <c r="D56" s="128" t="s">
        <v>359</v>
      </c>
      <c r="E56" s="162" t="s">
        <v>440</v>
      </c>
      <c r="F56" s="152" t="s">
        <v>101</v>
      </c>
      <c r="G56" s="68">
        <f>ROUND((((116+119)*0.5)-72)*0.65,0)</f>
        <v>30</v>
      </c>
      <c r="H56" s="79" t="s">
        <v>634</v>
      </c>
      <c r="I56" s="60"/>
      <c r="J56" s="91">
        <f>IFERROR(VLOOKUP(E56,'4月'!$H$3:$T$53,7,FALSE),"")</f>
        <v>119</v>
      </c>
      <c r="K56" s="61" t="str">
        <f>IFERROR(VLOOKUP(E56,'4月'!$H$3:$T$53,2,FALSE),"")</f>
        <v>New-1</v>
      </c>
      <c r="L56" s="61" t="str">
        <f>IFERROR(VLOOKUP(E56,'4月'!$H$3:$T$53,8,FALSE)&amp;"","")</f>
        <v/>
      </c>
      <c r="M56" s="61" t="str">
        <f>IFERROR(VLOOKUP(E56,'4月'!$H$3:$R$53,9,FALSE)&amp;"","")</f>
        <v/>
      </c>
      <c r="N56" s="61" t="str">
        <f>IFERROR(VLOOKUP(E56,'4月'!$H$3:$R$53,10,FALSE)&amp;"","")</f>
        <v/>
      </c>
      <c r="O56" s="61" t="str">
        <f>IFERROR(VLOOKUP(E56,'4月'!$H$3:$R$53,11,FALSE)&amp;"","")</f>
        <v/>
      </c>
      <c r="P56" s="61">
        <f>IFERROR(VLOOKUP(E56,'4月'!$H$3:$T$53,13,FALSE),0)</f>
        <v>0</v>
      </c>
      <c r="Q56" s="92">
        <f t="shared" si="14"/>
        <v>0</v>
      </c>
      <c r="R56" s="91" t="str">
        <f>IFERROR(VLOOKUP(E56,'5月'!$G$3:$U$51,6,FALSE)&amp;"","")</f>
        <v/>
      </c>
      <c r="S56" s="153" t="str">
        <f>IFERROR(VLOOKUP(E56,'5月'!$G$3:$U$51,3,FALSE)&amp;"","")</f>
        <v/>
      </c>
      <c r="T56" s="61" t="str">
        <f>IFERROR(VLOOKUP(E56,'5月'!$G$3:$U$51,7,FALSE)&amp;"","")</f>
        <v/>
      </c>
      <c r="U56" s="61" t="str">
        <f>IFERROR(VLOOKUP(E56,'5月'!$G$3:$U$51,8,FALSE)&amp;"","")</f>
        <v/>
      </c>
      <c r="V56" s="61" t="str">
        <f>IFERROR(VLOOKUP(E56,'5月'!$G$3:$U$51,9,FALSE)&amp;"","")</f>
        <v/>
      </c>
      <c r="W56" s="61" t="str">
        <f>IFERROR(VLOOKUP(E56,'5月'!$G$3:$U$51,10,FALSE)&amp;"","")</f>
        <v/>
      </c>
      <c r="X56" s="61">
        <f>IFERROR(VLOOKUP(E56,'5月'!$G$3:$U$51,13,FALSE),0)</f>
        <v>0</v>
      </c>
      <c r="Y56" s="92">
        <f t="shared" si="15"/>
        <v>0</v>
      </c>
      <c r="Z56" s="93" t="str">
        <f>IFERROR(VLOOKUP(E56,'6月'!$G$3:$U$55,6,FALSE)&amp;"","")</f>
        <v>109</v>
      </c>
      <c r="AA56" s="15" t="str">
        <f>IFERROR(VLOOKUP(E56,'6月'!$G$3:$U$55,3,FALSE)&amp;"","")</f>
        <v>30</v>
      </c>
      <c r="AB56" s="15" t="str">
        <f>IFERROR(VLOOKUP(E56,'6月'!$G$3:$U$55,7,FALSE)&amp;"","")</f>
        <v>79</v>
      </c>
      <c r="AC56" s="15" t="str">
        <f>IFERROR(VLOOKUP(E56,'6月'!$G$3:$U$55,9,FALSE)&amp;"","")</f>
        <v/>
      </c>
      <c r="AD56" s="15" t="str">
        <f>IFERROR(VLOOKUP(E56,'6月'!$G$3:$U$55,10,FALSE)&amp;"","")</f>
        <v>#6</v>
      </c>
      <c r="AE56" s="15" t="str">
        <f>IFERROR(VLOOKUP(E56,'6月'!$G$3:$U$55,11,FALSE)&amp;"","")</f>
        <v/>
      </c>
      <c r="AF56" s="15">
        <f>IFERROR(VLOOKUP(E56,'6月'!$G$3:$U$55,13,FALSE),0)</f>
        <v>1</v>
      </c>
      <c r="AG56" s="94">
        <f t="shared" si="16"/>
        <v>1</v>
      </c>
      <c r="AH56" s="93" t="str">
        <f>IFERROR(VLOOKUP(E56,'7月'!$G$3:$U$39,6,FALSE)&amp;"","")</f>
        <v/>
      </c>
      <c r="AI56" s="15" t="str">
        <f>IFERROR(VLOOKUP(E56,'7月'!$G$3:$U$39,3,FALSE)&amp;"","")</f>
        <v/>
      </c>
      <c r="AJ56" s="15" t="str">
        <f>IFERROR(VLOOKUP(E56,'7月'!$G$3:$U$39,7,FALSE)&amp;"","")</f>
        <v/>
      </c>
      <c r="AK56" s="15" t="str">
        <f>IFERROR(VLOOKUP(E56,'7月'!$G$3:$U$39,9,FALSE)&amp;"","")</f>
        <v/>
      </c>
      <c r="AL56" s="66"/>
      <c r="AM56" s="15" t="str">
        <f>IFERROR(VLOOKUP(E56,'7月'!$G$3:$U$39,11,FALSE)&amp;"","")</f>
        <v/>
      </c>
      <c r="AN56" s="15">
        <f>IFERROR(VLOOKUP(E56,'7月'!$G$3:$U$39,13,FALSE),0)</f>
        <v>0</v>
      </c>
      <c r="AO56" s="94">
        <f t="shared" si="17"/>
        <v>1</v>
      </c>
      <c r="AP56" s="93" t="str">
        <f>IFERROR(VLOOKUP(E56,'8月'!$G$3:$U$50,6,FALSE)&amp;"","")</f>
        <v>110</v>
      </c>
      <c r="AQ56" s="15" t="str">
        <f>IFERROR(VLOOKUP(E56,'8月'!$G$3:$U$50,3,FALSE)&amp;"","")</f>
        <v>30</v>
      </c>
      <c r="AR56" s="15" t="str">
        <f>IFERROR(VLOOKUP(E56,'8月'!$G$3:$U$50,7,FALSE)&amp;"","")</f>
        <v>80</v>
      </c>
      <c r="AS56" s="62" t="str">
        <f>IFERROR(VLOOKUP(E56,'8月'!$G$3:$U$50,9,FALSE)&amp;"","")</f>
        <v/>
      </c>
      <c r="AT56" s="62" t="str">
        <f>IFERROR(VLOOKUP(E56,'8月'!$G$3:$U$50,10,FALSE)&amp;"","")</f>
        <v/>
      </c>
      <c r="AU56" s="62" t="str">
        <f>IFERROR(VLOOKUP(E56,'8月'!$G$3:$U$50,11,FALSE)&amp;"","")</f>
        <v/>
      </c>
      <c r="AV56" s="15">
        <f>IFERROR(VLOOKUP(E56,'8月'!$G$3:$U$50,14,FALSE),0)</f>
        <v>1</v>
      </c>
      <c r="AW56" s="94">
        <f t="shared" si="18"/>
        <v>2</v>
      </c>
      <c r="AX56" s="93" t="str">
        <f>IFERROR(VLOOKUP(E56,'9月'!$G$3:$U$51,6,FALSE)&amp;"","")</f>
        <v>112</v>
      </c>
      <c r="AY56" s="15" t="str">
        <f>IFERROR(VLOOKUP(E56,'9月'!$G$3:$U$51,3,FALSE)&amp;"","")</f>
        <v>30</v>
      </c>
      <c r="AZ56" s="15" t="str">
        <f>IFERROR(VLOOKUP(E56,'9月'!$G$3:$U$51,7,FALSE)&amp;"","")</f>
        <v>82</v>
      </c>
      <c r="BA56" s="15" t="str">
        <f>IFERROR(VLOOKUP(E56,'9月'!$G$3:$U$51,9,FALSE)&amp;"","")</f>
        <v/>
      </c>
      <c r="BB56" s="62" t="str">
        <f>IFERROR(VLOOKUP(E56,'9月'!$G$3:$U$51,10,FALSE)&amp;"","")</f>
        <v/>
      </c>
      <c r="BC56" s="62" t="str">
        <f>IFERROR(VLOOKUP(E56,'9月'!$G$3:$U$51,11,FALSE)&amp;"","")</f>
        <v>#17</v>
      </c>
      <c r="BD56" s="15">
        <f>IFERROR(VLOOKUP(E56,'9月'!$G$3:$U$51,14,FALSE),0)</f>
        <v>1</v>
      </c>
      <c r="BE56" s="94">
        <f t="shared" si="19"/>
        <v>3</v>
      </c>
      <c r="BF56" s="93" t="str">
        <f>IFERROR(VLOOKUP(E56,'10月'!$G$3:$U$49,6,FALSE)&amp;"","")</f>
        <v>104</v>
      </c>
      <c r="BG56" s="15" t="str">
        <f>IFERROR(VLOOKUP(E56,'10月'!$G$3:$U$49,3,FALSE)&amp;"","")</f>
        <v>30</v>
      </c>
      <c r="BH56" s="15" t="str">
        <f>IFERROR(VLOOKUP(E56,'10月'!$G$3:$U$49,7,FALSE)&amp;"","")</f>
        <v>74</v>
      </c>
      <c r="BI56" s="15" t="str">
        <f>IFERROR(VLOOKUP(E56,'10月'!$G$3:$U$49,9,FALSE)&amp;"","")</f>
        <v/>
      </c>
      <c r="BJ56" s="62" t="str">
        <f>IFERROR(VLOOKUP(E56,'10月'!$G$3:$U$49,10,FALSE)&amp;"","")</f>
        <v/>
      </c>
      <c r="BK56" s="62" t="str">
        <f>IFERROR(VLOOKUP(E56,'10月'!$G$3:$U$49,11,FALSE)&amp;"","")</f>
        <v/>
      </c>
      <c r="BL56" s="15">
        <f>IFERROR(VLOOKUP(E56,'10月'!$G$3:$U$49,14,FALSE),0)</f>
        <v>10</v>
      </c>
      <c r="BM56" s="62">
        <f t="shared" si="20"/>
        <v>13</v>
      </c>
      <c r="BN56" s="74"/>
      <c r="BO56" s="584">
        <v>119</v>
      </c>
      <c r="BP56" s="584" t="s">
        <v>1009</v>
      </c>
      <c r="BQ56" s="584">
        <v>109</v>
      </c>
      <c r="BR56" s="584" t="s">
        <v>1009</v>
      </c>
      <c r="BS56" s="584">
        <v>110</v>
      </c>
      <c r="BT56" s="584">
        <v>112</v>
      </c>
      <c r="BU56" s="584">
        <v>104</v>
      </c>
      <c r="BV56" s="609">
        <f t="shared" si="21"/>
        <v>110.8</v>
      </c>
      <c r="BW56" s="64">
        <f t="shared" si="13"/>
        <v>31.04</v>
      </c>
      <c r="BX56" s="603"/>
    </row>
    <row r="57" spans="1:78" s="25" customFormat="1" ht="19.5" customHeight="1">
      <c r="A57" s="57">
        <f t="shared" si="9"/>
        <v>54</v>
      </c>
      <c r="B57" s="65" t="s">
        <v>277</v>
      </c>
      <c r="C57" s="65" t="s">
        <v>280</v>
      </c>
      <c r="D57" s="128" t="s">
        <v>358</v>
      </c>
      <c r="E57" s="154" t="s">
        <v>441</v>
      </c>
      <c r="F57" s="152"/>
      <c r="G57" s="129">
        <v>33</v>
      </c>
      <c r="H57" s="79"/>
      <c r="I57" s="60"/>
      <c r="J57" s="91" t="str">
        <f>IFERROR(VLOOKUP(E57,'4月'!$H$3:$T$53,7,FALSE),"")</f>
        <v/>
      </c>
      <c r="K57" s="61" t="str">
        <f>IFERROR(VLOOKUP(E57,'4月'!$H$3:$T$53,2,FALSE),"")</f>
        <v/>
      </c>
      <c r="L57" s="61" t="str">
        <f>IFERROR(VLOOKUP(E57,'4月'!$H$3:$T$53,8,FALSE)&amp;"","")</f>
        <v/>
      </c>
      <c r="M57" s="61" t="str">
        <f>IFERROR(VLOOKUP(E57,'4月'!$H$3:$R$53,9,FALSE)&amp;"","")</f>
        <v/>
      </c>
      <c r="N57" s="61" t="str">
        <f>IFERROR(VLOOKUP(E57,'4月'!$H$3:$R$53,10,FALSE)&amp;"","")</f>
        <v/>
      </c>
      <c r="O57" s="61" t="str">
        <f>IFERROR(VLOOKUP(E57,'4月'!$H$3:$R$53,11,FALSE)&amp;"","")</f>
        <v/>
      </c>
      <c r="P57" s="61">
        <f>IFERROR(VLOOKUP(E57,'4月'!$H$3:$T$53,13,FALSE),0)</f>
        <v>0</v>
      </c>
      <c r="Q57" s="92">
        <f t="shared" si="14"/>
        <v>0</v>
      </c>
      <c r="R57" s="91" t="str">
        <f>IFERROR(VLOOKUP(E57,'5月'!$G$3:$U$51,6,FALSE)&amp;"","")</f>
        <v/>
      </c>
      <c r="S57" s="153" t="str">
        <f>IFERROR(VLOOKUP(E57,'5月'!$G$3:$U$51,3,FALSE)&amp;"","")</f>
        <v/>
      </c>
      <c r="T57" s="61" t="str">
        <f>IFERROR(VLOOKUP(E57,'5月'!$G$3:$U$51,7,FALSE)&amp;"","")</f>
        <v/>
      </c>
      <c r="U57" s="61" t="str">
        <f>IFERROR(VLOOKUP(E57,'5月'!$G$3:$U$51,9,FALSE)&amp;"","")</f>
        <v/>
      </c>
      <c r="V57" s="61" t="str">
        <f>IFERROR(VLOOKUP(E57,'5月'!$G$3:$U$51,9,FALSE)&amp;"","")</f>
        <v/>
      </c>
      <c r="W57" s="61" t="str">
        <f>IFERROR(VLOOKUP(E57,'5月'!$G$3:$U$51,10,FALSE)&amp;"","")</f>
        <v/>
      </c>
      <c r="X57" s="61">
        <f>IFERROR(VLOOKUP(E57,'5月'!$G$3:$U$51,13,FALSE),0)</f>
        <v>0</v>
      </c>
      <c r="Y57" s="92">
        <f t="shared" si="15"/>
        <v>0</v>
      </c>
      <c r="Z57" s="93" t="str">
        <f>IFERROR(VLOOKUP(E57,'6月'!$G$3:$U$55,6,FALSE)&amp;"","")</f>
        <v/>
      </c>
      <c r="AA57" s="15" t="str">
        <f>IFERROR(VLOOKUP(E57,'6月'!$G$3:$U$55,3,FALSE)&amp;"","")</f>
        <v/>
      </c>
      <c r="AB57" s="15" t="str">
        <f>IFERROR(VLOOKUP(E57,'6月'!$G$3:$U$55,7,FALSE)&amp;"","")</f>
        <v/>
      </c>
      <c r="AC57" s="15" t="str">
        <f>IFERROR(VLOOKUP(E57,'6月'!$G$3:$U$55,9,FALSE)&amp;"","")</f>
        <v/>
      </c>
      <c r="AD57" s="15" t="str">
        <f>IFERROR(VLOOKUP(E57,'6月'!$G$3:$U$55,10,FALSE)&amp;"","")</f>
        <v/>
      </c>
      <c r="AE57" s="15" t="str">
        <f>IFERROR(VLOOKUP(E57,'6月'!$G$3:$U$55,11,FALSE)&amp;"","")</f>
        <v/>
      </c>
      <c r="AF57" s="15">
        <f>IFERROR(VLOOKUP(E57,'6月'!$G$3:$U$55,13,FALSE),0)</f>
        <v>0</v>
      </c>
      <c r="AG57" s="94">
        <f t="shared" si="16"/>
        <v>0</v>
      </c>
      <c r="AH57" s="93" t="str">
        <f>IFERROR(VLOOKUP(E57,'7月'!$G$3:$U$39,6,FALSE)&amp;"","")</f>
        <v/>
      </c>
      <c r="AI57" s="15" t="str">
        <f>IFERROR(VLOOKUP(E57,'7月'!$G$3:$U$39,3,FALSE)&amp;"","")</f>
        <v/>
      </c>
      <c r="AJ57" s="15" t="str">
        <f>IFERROR(VLOOKUP(E57,'7月'!$G$3:$U$39,7,FALSE)&amp;"","")</f>
        <v/>
      </c>
      <c r="AK57" s="15" t="str">
        <f>IFERROR(VLOOKUP(E57,'7月'!$G$3:$U$39,9,FALSE)&amp;"","")</f>
        <v/>
      </c>
      <c r="AL57" s="15" t="str">
        <f>IFERROR(VLOOKUP(E57,'7月'!$G$3:$U$39,10,FALSE)&amp;"","")</f>
        <v/>
      </c>
      <c r="AM57" s="15" t="str">
        <f>IFERROR(VLOOKUP(E57,'7月'!$G$3:$U$39,11,FALSE)&amp;"","")</f>
        <v/>
      </c>
      <c r="AN57" s="15">
        <f>IFERROR(VLOOKUP(E57,'7月'!$G$3:$U$39,13,FALSE),0)</f>
        <v>0</v>
      </c>
      <c r="AO57" s="94">
        <f t="shared" si="17"/>
        <v>0</v>
      </c>
      <c r="AP57" s="93" t="str">
        <f>IFERROR(VLOOKUP(E57,'8月'!$G$3:$U$50,6,FALSE)&amp;"","")</f>
        <v/>
      </c>
      <c r="AQ57" s="15" t="str">
        <f>IFERROR(VLOOKUP(E57,'8月'!$G$3:$U$50,3,FALSE)&amp;"","")</f>
        <v/>
      </c>
      <c r="AR57" s="15" t="str">
        <f>IFERROR(VLOOKUP(E57,'8月'!$G$3:$U$50,7,FALSE)&amp;"","")</f>
        <v/>
      </c>
      <c r="AS57" s="62" t="str">
        <f>IFERROR(VLOOKUP(E57,'8月'!$G$3:$U$50,9,FALSE)&amp;"","")</f>
        <v/>
      </c>
      <c r="AT57" s="62" t="str">
        <f>IFERROR(VLOOKUP(E57,'8月'!$G$3:$U$50,10,FALSE)&amp;"","")</f>
        <v/>
      </c>
      <c r="AU57" s="62" t="str">
        <f>IFERROR(VLOOKUP(E57,'8月'!$G$3:$U$50,11,FALSE)&amp;"","")</f>
        <v/>
      </c>
      <c r="AV57" s="15">
        <f>IFERROR(VLOOKUP(E57,'8月'!$G$3:$U$50,14,FALSE),0)</f>
        <v>0</v>
      </c>
      <c r="AW57" s="94">
        <f t="shared" si="18"/>
        <v>0</v>
      </c>
      <c r="AX57" s="93" t="str">
        <f>IFERROR(VLOOKUP(E57,'9月'!$G$3:$U$51,6,FALSE)&amp;"","")</f>
        <v/>
      </c>
      <c r="AY57" s="15" t="str">
        <f>IFERROR(VLOOKUP(E57,'9月'!$G$3:$U$51,3,FALSE)&amp;"","")</f>
        <v/>
      </c>
      <c r="AZ57" s="15" t="str">
        <f>IFERROR(VLOOKUP(E57,'9月'!$G$3:$U$51,7,FALSE)&amp;"","")</f>
        <v/>
      </c>
      <c r="BA57" s="15" t="str">
        <f>IFERROR(VLOOKUP(E57,'9月'!$G$3:$U$51,9,FALSE)&amp;"","")</f>
        <v/>
      </c>
      <c r="BB57" s="62" t="str">
        <f>IFERROR(VLOOKUP(E57,'9月'!$G$3:$U$51,10,FALSE)&amp;"","")</f>
        <v/>
      </c>
      <c r="BC57" s="62" t="str">
        <f>IFERROR(VLOOKUP(E57,'9月'!$G$3:$U$51,11,FALSE)&amp;"","")</f>
        <v/>
      </c>
      <c r="BD57" s="15">
        <f>IFERROR(VLOOKUP(E57,'9月'!$G$3:$U$51,14,FALSE),0)</f>
        <v>0</v>
      </c>
      <c r="BE57" s="94">
        <f t="shared" si="19"/>
        <v>0</v>
      </c>
      <c r="BF57" s="93" t="str">
        <f>IFERROR(VLOOKUP(E57,'10月'!$G$3:$U$49,6,FALSE)&amp;"","")</f>
        <v/>
      </c>
      <c r="BG57" s="15" t="str">
        <f>IFERROR(VLOOKUP(E57,'10月'!$G$3:$U$49,3,FALSE)&amp;"","")</f>
        <v/>
      </c>
      <c r="BH57" s="15" t="str">
        <f>IFERROR(VLOOKUP(E57,'10月'!$G$3:$U$49,7,FALSE)&amp;"","")</f>
        <v/>
      </c>
      <c r="BI57" s="15" t="str">
        <f>IFERROR(VLOOKUP(E57,'10月'!$G$3:$U$49,9,FALSE)&amp;"","")</f>
        <v/>
      </c>
      <c r="BJ57" s="62" t="str">
        <f>IFERROR(VLOOKUP(E57,'10月'!$G$3:$U$49,10,FALSE)&amp;"","")</f>
        <v/>
      </c>
      <c r="BK57" s="62" t="str">
        <f>IFERROR(VLOOKUP(E57,'10月'!$G$3:$U$49,11,FALSE)&amp;"","")</f>
        <v/>
      </c>
      <c r="BL57" s="15">
        <f>IFERROR(VLOOKUP(E57,'10月'!$G$3:$U$49,14,FALSE),0)</f>
        <v>0</v>
      </c>
      <c r="BM57" s="62">
        <f t="shared" si="20"/>
        <v>0</v>
      </c>
      <c r="BN57" s="74"/>
      <c r="BO57" s="584" t="s">
        <v>1009</v>
      </c>
      <c r="BP57" s="584" t="s">
        <v>1009</v>
      </c>
      <c r="BQ57" s="584" t="s">
        <v>1009</v>
      </c>
      <c r="BR57" s="584" t="s">
        <v>1009</v>
      </c>
      <c r="BS57" s="584" t="s">
        <v>1009</v>
      </c>
      <c r="BT57" s="584" t="s">
        <v>1009</v>
      </c>
      <c r="BU57" s="584" t="s">
        <v>1009</v>
      </c>
      <c r="BV57" s="609" t="str">
        <f t="shared" si="21"/>
        <v>-</v>
      </c>
      <c r="BW57" s="64" t="str">
        <f t="shared" si="13"/>
        <v>-</v>
      </c>
      <c r="BX57" s="603"/>
    </row>
    <row r="58" spans="1:78" s="25" customFormat="1" ht="19.5" customHeight="1">
      <c r="A58" s="57">
        <f t="shared" si="9"/>
        <v>55</v>
      </c>
      <c r="B58" s="65" t="s">
        <v>281</v>
      </c>
      <c r="C58" s="65" t="s">
        <v>282</v>
      </c>
      <c r="D58" s="128" t="s">
        <v>385</v>
      </c>
      <c r="E58" s="154" t="s">
        <v>442</v>
      </c>
      <c r="F58" s="152" t="s">
        <v>101</v>
      </c>
      <c r="G58" s="129">
        <v>28</v>
      </c>
      <c r="H58" s="79"/>
      <c r="I58" s="60"/>
      <c r="J58" s="91" t="str">
        <f>IFERROR(VLOOKUP(E58,'4月'!$H$3:$T$53,7,FALSE),"")</f>
        <v/>
      </c>
      <c r="K58" s="61" t="str">
        <f>IFERROR(VLOOKUP(E58,'4月'!$H$3:$T$53,2,FALSE),"")</f>
        <v/>
      </c>
      <c r="L58" s="61" t="str">
        <f>IFERROR(VLOOKUP(E58,'4月'!$H$3:$T$53,8,FALSE)&amp;"","")</f>
        <v/>
      </c>
      <c r="M58" s="61" t="str">
        <f>IFERROR(VLOOKUP(E58,'4月'!$H$3:$R$53,9,FALSE)&amp;"","")</f>
        <v/>
      </c>
      <c r="N58" s="61" t="str">
        <f>IFERROR(VLOOKUP(E58,'4月'!$H$3:$R$53,10,FALSE)&amp;"","")</f>
        <v/>
      </c>
      <c r="O58" s="61" t="str">
        <f>IFERROR(VLOOKUP(E58,'4月'!$H$3:$R$53,11,FALSE)&amp;"","")</f>
        <v/>
      </c>
      <c r="P58" s="61">
        <f>IFERROR(VLOOKUP(E58,'4月'!$H$3:$T$53,13,FALSE),0)</f>
        <v>0</v>
      </c>
      <c r="Q58" s="92">
        <f t="shared" si="14"/>
        <v>0</v>
      </c>
      <c r="R58" s="91" t="str">
        <f>IFERROR(VLOOKUP(E58,'5月'!$G$3:$U$51,6,FALSE)&amp;"","")</f>
        <v/>
      </c>
      <c r="S58" s="153"/>
      <c r="T58" s="61" t="str">
        <f>IFERROR(VLOOKUP(E58,'5月'!$G$3:$U$51,7,FALSE)&amp;"","")</f>
        <v/>
      </c>
      <c r="U58" s="61" t="str">
        <f>IFERROR(VLOOKUP(E58,'5月'!$G$3:$U$51,8,FALSE)&amp;"","")</f>
        <v/>
      </c>
      <c r="V58" s="61" t="str">
        <f>IFERROR(VLOOKUP(E58,'5月'!$G$3:$U$51,9,FALSE)&amp;"","")</f>
        <v/>
      </c>
      <c r="W58" s="61" t="str">
        <f>IFERROR(VLOOKUP(E58,'5月'!$G$3:$U$51,10,FALSE)&amp;"","")</f>
        <v/>
      </c>
      <c r="X58" s="61">
        <f>IFERROR(VLOOKUP(E58,'5月'!$G$3:$U$51,13,FALSE),0)</f>
        <v>0</v>
      </c>
      <c r="Y58" s="92">
        <f t="shared" si="15"/>
        <v>0</v>
      </c>
      <c r="Z58" s="93"/>
      <c r="AA58" s="15"/>
      <c r="AB58" s="15" t="str">
        <f>IFERROR(VLOOKUP(E58,'6月'!$G$3:$U$55,7,FALSE)&amp;"","")</f>
        <v/>
      </c>
      <c r="AC58" s="15" t="str">
        <f>IFERROR(VLOOKUP(E58,'6月'!$G$3:$U$55,9,FALSE)&amp;"","")</f>
        <v/>
      </c>
      <c r="AD58" s="15" t="str">
        <f>IFERROR(VLOOKUP(E58,'6月'!$G$3:$U$55,10,FALSE)&amp;"","")</f>
        <v/>
      </c>
      <c r="AE58" s="15" t="str">
        <f>IFERROR(VLOOKUP(E58,'6月'!$G$3:$U$55,11,FALSE)&amp;"","")</f>
        <v/>
      </c>
      <c r="AF58" s="15">
        <f>IFERROR(VLOOKUP(E58,'6月'!$G$3:$U$55,13,FALSE),0)</f>
        <v>0</v>
      </c>
      <c r="AG58" s="94">
        <f t="shared" si="16"/>
        <v>0</v>
      </c>
      <c r="AH58" s="93" t="str">
        <f>IFERROR(VLOOKUP(E58,'7月'!$G$3:$U$39,6,FALSE)&amp;"","")</f>
        <v/>
      </c>
      <c r="AI58" s="15" t="str">
        <f>IFERROR(VLOOKUP(E58,'7月'!$G$3:$U$39,3,FALSE)&amp;"","")</f>
        <v/>
      </c>
      <c r="AJ58" s="15" t="str">
        <f>IFERROR(VLOOKUP(E58,'7月'!$G$3:$U$39,7,FALSE)&amp;"","")</f>
        <v/>
      </c>
      <c r="AK58" s="15" t="str">
        <f>IFERROR(VLOOKUP(E58,'7月'!$G$3:$U$39,9,FALSE)&amp;"","")</f>
        <v/>
      </c>
      <c r="AL58" s="15" t="str">
        <f>IFERROR(VLOOKUP(E58,'7月'!$G$3:$U$39,10,FALSE)&amp;"","")</f>
        <v/>
      </c>
      <c r="AM58" s="15" t="str">
        <f>IFERROR(VLOOKUP(E58,'7月'!$G$3:$U$39,11,FALSE)&amp;"","")</f>
        <v/>
      </c>
      <c r="AN58" s="15">
        <f>IFERROR(VLOOKUP(E58,'7月'!$G$3:$U$39,13,FALSE),0)</f>
        <v>0</v>
      </c>
      <c r="AO58" s="94">
        <f t="shared" si="17"/>
        <v>0</v>
      </c>
      <c r="AP58" s="93" t="str">
        <f>IFERROR(VLOOKUP(E58,'8月'!$G$3:$U$50,6,FALSE)&amp;"","")</f>
        <v/>
      </c>
      <c r="AQ58" s="15" t="str">
        <f>IFERROR(VLOOKUP(E58,'8月'!$G$3:$U$50,3,FALSE)&amp;"","")</f>
        <v/>
      </c>
      <c r="AR58" s="15" t="str">
        <f>IFERROR(VLOOKUP(E58,'8月'!$G$3:$U$50,7,FALSE)&amp;"","")</f>
        <v/>
      </c>
      <c r="AS58" s="62" t="str">
        <f>IFERROR(VLOOKUP(E58,'8月'!$G$3:$U$50,9,FALSE)&amp;"","")</f>
        <v/>
      </c>
      <c r="AT58" s="62" t="str">
        <f>IFERROR(VLOOKUP(E58,'8月'!$G$3:$U$50,10,FALSE)&amp;"","")</f>
        <v/>
      </c>
      <c r="AU58" s="62" t="str">
        <f>IFERROR(VLOOKUP(E58,'8月'!$G$3:$U$50,11,FALSE)&amp;"","")</f>
        <v/>
      </c>
      <c r="AV58" s="15">
        <f>IFERROR(VLOOKUP(E58,'8月'!$G$3:$U$50,14,FALSE),0)</f>
        <v>0</v>
      </c>
      <c r="AW58" s="94">
        <f t="shared" si="18"/>
        <v>0</v>
      </c>
      <c r="AX58" s="93" t="str">
        <f>IFERROR(VLOOKUP(E58,'9月'!$G$3:$U$51,6,FALSE)&amp;"","")</f>
        <v/>
      </c>
      <c r="AY58" s="15" t="str">
        <f>IFERROR(VLOOKUP(E58,'9月'!$G$3:$U$51,3,FALSE)&amp;"","")</f>
        <v/>
      </c>
      <c r="AZ58" s="15" t="str">
        <f>IFERROR(VLOOKUP(E58,'9月'!$G$3:$U$51,7,FALSE)&amp;"","")</f>
        <v/>
      </c>
      <c r="BA58" s="15" t="str">
        <f>IFERROR(VLOOKUP(E58,'9月'!$G$3:$U$51,9,FALSE)&amp;"","")</f>
        <v/>
      </c>
      <c r="BB58" s="62" t="str">
        <f>IFERROR(VLOOKUP(E58,'9月'!$G$3:$U$51,10,FALSE)&amp;"","")</f>
        <v/>
      </c>
      <c r="BC58" s="62" t="str">
        <f>IFERROR(VLOOKUP(E58,'9月'!$G$3:$U$51,11,FALSE)&amp;"","")</f>
        <v/>
      </c>
      <c r="BD58" s="15">
        <f>IFERROR(VLOOKUP(E58,'9月'!$G$3:$U$51,14,FALSE),0)</f>
        <v>0</v>
      </c>
      <c r="BE58" s="94">
        <f t="shared" si="19"/>
        <v>0</v>
      </c>
      <c r="BF58" s="93" t="str">
        <f>IFERROR(VLOOKUP(E58,'10月'!$G$3:$U$49,6,FALSE)&amp;"","")</f>
        <v/>
      </c>
      <c r="BG58" s="15" t="str">
        <f>IFERROR(VLOOKUP(E58,'10月'!$G$3:$U$49,3,FALSE)&amp;"","")</f>
        <v/>
      </c>
      <c r="BH58" s="15" t="str">
        <f>IFERROR(VLOOKUP(E58,'10月'!$G$3:$U$49,7,FALSE)&amp;"","")</f>
        <v/>
      </c>
      <c r="BI58" s="15" t="str">
        <f>IFERROR(VLOOKUP(E58,'10月'!$G$3:$U$49,9,FALSE)&amp;"","")</f>
        <v/>
      </c>
      <c r="BJ58" s="62" t="str">
        <f>IFERROR(VLOOKUP(E58,'10月'!$G$3:$U$49,10,FALSE)&amp;"","")</f>
        <v/>
      </c>
      <c r="BK58" s="62" t="str">
        <f>IFERROR(VLOOKUP(E58,'10月'!$G$3:$U$49,11,FALSE)&amp;"","")</f>
        <v/>
      </c>
      <c r="BL58" s="15">
        <f>IFERROR(VLOOKUP(E58,'10月'!$G$3:$U$49,14,FALSE),0)</f>
        <v>0</v>
      </c>
      <c r="BM58" s="62">
        <f t="shared" si="20"/>
        <v>0</v>
      </c>
      <c r="BN58" s="74"/>
      <c r="BO58" s="584" t="s">
        <v>1009</v>
      </c>
      <c r="BP58" s="584" t="s">
        <v>1009</v>
      </c>
      <c r="BQ58" s="584"/>
      <c r="BR58" s="584" t="s">
        <v>1009</v>
      </c>
      <c r="BS58" s="584" t="s">
        <v>1009</v>
      </c>
      <c r="BT58" s="584" t="s">
        <v>1009</v>
      </c>
      <c r="BU58" s="584" t="s">
        <v>1009</v>
      </c>
      <c r="BV58" s="609" t="str">
        <f t="shared" si="21"/>
        <v>-</v>
      </c>
      <c r="BW58" s="64" t="str">
        <f t="shared" si="13"/>
        <v>-</v>
      </c>
      <c r="BX58" s="603"/>
    </row>
    <row r="59" spans="1:78" s="25" customFormat="1" ht="19.5" customHeight="1">
      <c r="A59" s="57">
        <f t="shared" si="9"/>
        <v>56</v>
      </c>
      <c r="B59" s="128" t="s">
        <v>102</v>
      </c>
      <c r="C59" s="128" t="s">
        <v>103</v>
      </c>
      <c r="D59" s="128" t="s">
        <v>386</v>
      </c>
      <c r="E59" s="152" t="s">
        <v>283</v>
      </c>
      <c r="F59" s="152" t="s">
        <v>105</v>
      </c>
      <c r="G59" s="129">
        <v>16</v>
      </c>
      <c r="H59" s="90" t="s">
        <v>170</v>
      </c>
      <c r="I59" s="60"/>
      <c r="J59" s="91" t="str">
        <f>IFERROR(VLOOKUP(E59,'4月'!$H$3:$T$53,7,FALSE),"")</f>
        <v/>
      </c>
      <c r="K59" s="61" t="str">
        <f>IFERROR(VLOOKUP(E59,'4月'!$H$3:$T$53,2,FALSE),"")</f>
        <v/>
      </c>
      <c r="L59" s="61" t="str">
        <f>IFERROR(VLOOKUP(E59,'4月'!$H$3:$T$53,8,FALSE)&amp;"","")</f>
        <v/>
      </c>
      <c r="M59" s="61" t="str">
        <f>IFERROR(VLOOKUP(E59,'4月'!$H$3:$R$53,9,FALSE)&amp;"","")</f>
        <v/>
      </c>
      <c r="N59" s="61" t="str">
        <f>IFERROR(VLOOKUP(E59,'4月'!$H$3:$R$53,10,FALSE)&amp;"","")</f>
        <v/>
      </c>
      <c r="O59" s="61" t="str">
        <f>IFERROR(VLOOKUP(E59,'4月'!$H$3:$R$53,11,FALSE)&amp;"","")</f>
        <v/>
      </c>
      <c r="P59" s="61">
        <f>IFERROR(VLOOKUP(E59,'4月'!$H$3:$T$53,13,FALSE),0)</f>
        <v>0</v>
      </c>
      <c r="Q59" s="92">
        <f t="shared" si="14"/>
        <v>0</v>
      </c>
      <c r="R59" s="91" t="str">
        <f>IFERROR(VLOOKUP(E59,'5月'!$G$3:$U$51,6,FALSE)&amp;"","")</f>
        <v>92</v>
      </c>
      <c r="S59" s="153" t="str">
        <f>IFERROR(VLOOKUP(E59,'5月'!$G$3:$U$51,3,FALSE)&amp;"","")</f>
        <v>16</v>
      </c>
      <c r="T59" s="61" t="str">
        <f>IFERROR(VLOOKUP(E59,'5月'!$G$3:$U$51,7,FALSE)&amp;"","")</f>
        <v>76</v>
      </c>
      <c r="U59" s="61" t="str">
        <f>IFERROR(VLOOKUP(E59,'5月'!$G$3:$U$51,9,FALSE)&amp;"","")</f>
        <v/>
      </c>
      <c r="V59" s="61" t="str">
        <f>IFERROR(VLOOKUP(E59,'5月'!$G$3:$U$51,9,FALSE)&amp;"","")</f>
        <v/>
      </c>
      <c r="W59" s="61" t="str">
        <f>IFERROR(VLOOKUP(E59,'5月'!$G$3:$U$51,10,FALSE)&amp;"","")</f>
        <v/>
      </c>
      <c r="X59" s="61">
        <f>IFERROR(VLOOKUP(E59,'5月'!$G$3:$U$51,13,FALSE),0)</f>
        <v>2</v>
      </c>
      <c r="Y59" s="92">
        <f t="shared" si="15"/>
        <v>2</v>
      </c>
      <c r="Z59" s="93" t="str">
        <f>IFERROR(VLOOKUP(E59,'6月'!$G$3:$U$55,6,FALSE)&amp;"","")</f>
        <v>93</v>
      </c>
      <c r="AA59" s="15" t="str">
        <f>IFERROR(VLOOKUP(E59,'6月'!$G$3:$U$55,3,FALSE)&amp;"","")</f>
        <v>16</v>
      </c>
      <c r="AB59" s="15" t="str">
        <f>IFERROR(VLOOKUP(E59,'6月'!$G$3:$U$55,7,FALSE)&amp;"","")</f>
        <v>77</v>
      </c>
      <c r="AC59" s="15" t="str">
        <f>IFERROR(VLOOKUP(E59,'6月'!$G$3:$U$55,9,FALSE)&amp;"","")</f>
        <v>#14</v>
      </c>
      <c r="AD59" s="15" t="str">
        <f>IFERROR(VLOOKUP(E59,'6月'!$G$3:$U$55,10,FALSE)&amp;"","")</f>
        <v/>
      </c>
      <c r="AE59" s="15" t="str">
        <f>IFERROR(VLOOKUP(E59,'6月'!$G$3:$U$55,11,FALSE)&amp;"","")</f>
        <v/>
      </c>
      <c r="AF59" s="15">
        <f>IFERROR(VLOOKUP(E59,'6月'!$G$3:$U$55,13,FALSE),0)</f>
        <v>1</v>
      </c>
      <c r="AG59" s="94">
        <f t="shared" si="16"/>
        <v>3</v>
      </c>
      <c r="AH59" s="93" t="str">
        <f>IFERROR(VLOOKUP(E59,'7月'!$G$3:$U$39,6,FALSE)&amp;"","")</f>
        <v/>
      </c>
      <c r="AI59" s="15" t="str">
        <f>IFERROR(VLOOKUP(E59,'7月'!$G$3:$U$39,3,FALSE)&amp;"","")</f>
        <v/>
      </c>
      <c r="AJ59" s="15" t="str">
        <f>IFERROR(VLOOKUP(E59,'7月'!$G$3:$U$39,7,FALSE)&amp;"","")</f>
        <v/>
      </c>
      <c r="AK59" s="15" t="str">
        <f>IFERROR(VLOOKUP(E59,'7月'!$G$3:$U$39,9,FALSE)&amp;"","")</f>
        <v/>
      </c>
      <c r="AL59" s="15" t="str">
        <f>IFERROR(VLOOKUP(E59,'7月'!$G$3:$U$39,10,FALSE)&amp;"","")</f>
        <v/>
      </c>
      <c r="AM59" s="15" t="str">
        <f>IFERROR(VLOOKUP(E59,'7月'!$G$3:$U$39,11,FALSE)&amp;"","")</f>
        <v/>
      </c>
      <c r="AN59" s="15">
        <f>IFERROR(VLOOKUP(E59,'7月'!$G$3:$U$39,13,FALSE),0)</f>
        <v>0</v>
      </c>
      <c r="AO59" s="94">
        <f t="shared" si="17"/>
        <v>3</v>
      </c>
      <c r="AP59" s="93" t="str">
        <f>IFERROR(VLOOKUP(E59,'8月'!$G$3:$U$50,6,FALSE)&amp;"","")</f>
        <v>97</v>
      </c>
      <c r="AQ59" s="15" t="str">
        <f>IFERROR(VLOOKUP(E59,'8月'!$G$3:$U$50,3,FALSE)&amp;"","")</f>
        <v>16</v>
      </c>
      <c r="AR59" s="15" t="str">
        <f>IFERROR(VLOOKUP(E59,'8月'!$G$3:$U$50,7,FALSE)&amp;"","")</f>
        <v>81</v>
      </c>
      <c r="AS59" s="62" t="str">
        <f>IFERROR(VLOOKUP(E59,'8月'!$G$3:$U$50,9,FALSE)&amp;"","")</f>
        <v/>
      </c>
      <c r="AT59" s="62" t="str">
        <f>IFERROR(VLOOKUP(E59,'8月'!$G$3:$U$50,10,FALSE)&amp;"","")</f>
        <v/>
      </c>
      <c r="AU59" s="62" t="str">
        <f>IFERROR(VLOOKUP(E59,'8月'!$G$3:$U$50,11,FALSE)&amp;"","")</f>
        <v>Blue#17</v>
      </c>
      <c r="AV59" s="15">
        <f>IFERROR(VLOOKUP(E59,'8月'!$G$3:$U$50,14,FALSE),0)</f>
        <v>1</v>
      </c>
      <c r="AW59" s="94">
        <f t="shared" si="18"/>
        <v>4</v>
      </c>
      <c r="AX59" s="93" t="str">
        <f>IFERROR(VLOOKUP(E59,'9月'!$G$3:$U$51,6,FALSE)&amp;"","")</f>
        <v>94</v>
      </c>
      <c r="AY59" s="15" t="str">
        <f>IFERROR(VLOOKUP(E59,'9月'!$G$3:$U$51,3,FALSE)&amp;"","")</f>
        <v>16</v>
      </c>
      <c r="AZ59" s="15" t="str">
        <f>IFERROR(VLOOKUP(E59,'9月'!$G$3:$U$51,7,FALSE)&amp;"","")</f>
        <v>78</v>
      </c>
      <c r="BA59" s="15" t="str">
        <f>IFERROR(VLOOKUP(E59,'9月'!$G$3:$U$51,9,FALSE)&amp;"","")</f>
        <v/>
      </c>
      <c r="BB59" s="62" t="str">
        <f>IFERROR(VLOOKUP(E59,'9月'!$G$3:$U$51,10,FALSE)&amp;"","")</f>
        <v/>
      </c>
      <c r="BC59" s="62" t="str">
        <f>IFERROR(VLOOKUP(E59,'9月'!$G$3:$U$51,11,FALSE)&amp;"","")</f>
        <v/>
      </c>
      <c r="BD59" s="15">
        <f>IFERROR(VLOOKUP(E59,'9月'!$G$3:$U$51,14,FALSE),0)</f>
        <v>1</v>
      </c>
      <c r="BE59" s="94">
        <f t="shared" si="19"/>
        <v>5</v>
      </c>
      <c r="BF59" s="93" t="str">
        <f>IFERROR(VLOOKUP(E59,'10月'!$G$3:$U$49,6,FALSE)&amp;"","")</f>
        <v>88</v>
      </c>
      <c r="BG59" s="15" t="str">
        <f>IFERROR(VLOOKUP(E59,'10月'!$G$3:$U$49,3,FALSE)&amp;"","")</f>
        <v>16</v>
      </c>
      <c r="BH59" s="397" t="str">
        <f>IFERROR(VLOOKUP(E59,'10月'!$G$3:$U$49,7,FALSE)&amp;"","")</f>
        <v>72</v>
      </c>
      <c r="BI59" s="15" t="str">
        <f>IFERROR(VLOOKUP(E59,'10月'!$G$3:$U$49,9,FALSE)&amp;"","")</f>
        <v>#6</v>
      </c>
      <c r="BJ59" s="62" t="str">
        <f>IFERROR(VLOOKUP(E59,'10月'!$G$3:$U$49,10,FALSE)&amp;"","")</f>
        <v>#6</v>
      </c>
      <c r="BK59" s="62" t="str">
        <f>IFERROR(VLOOKUP(E59,'10月'!$G$3:$U$49,11,FALSE)&amp;"","")</f>
        <v/>
      </c>
      <c r="BL59" s="15">
        <f>IFERROR(VLOOKUP(E59,'10月'!$G$3:$U$49,14,FALSE),0)</f>
        <v>18</v>
      </c>
      <c r="BM59" s="62">
        <f t="shared" si="20"/>
        <v>23</v>
      </c>
      <c r="BN59" s="74"/>
      <c r="BO59" s="584" t="s">
        <v>1009</v>
      </c>
      <c r="BP59" s="584">
        <v>92</v>
      </c>
      <c r="BQ59" s="584">
        <v>93</v>
      </c>
      <c r="BR59" s="584" t="s">
        <v>1009</v>
      </c>
      <c r="BS59" s="584">
        <v>97</v>
      </c>
      <c r="BT59" s="584">
        <v>94</v>
      </c>
      <c r="BU59" s="584">
        <v>88</v>
      </c>
      <c r="BV59" s="609">
        <f t="shared" si="21"/>
        <v>92.8</v>
      </c>
      <c r="BW59" s="64">
        <f t="shared" si="13"/>
        <v>16.639999999999997</v>
      </c>
      <c r="BX59" s="603"/>
    </row>
    <row r="60" spans="1:78" ht="19.5" customHeight="1">
      <c r="A60" s="57">
        <f t="shared" si="9"/>
        <v>57</v>
      </c>
      <c r="B60" s="65" t="s">
        <v>284</v>
      </c>
      <c r="C60" s="65" t="s">
        <v>285</v>
      </c>
      <c r="D60" s="128" t="s">
        <v>387</v>
      </c>
      <c r="E60" s="154" t="s">
        <v>443</v>
      </c>
      <c r="F60" s="152"/>
      <c r="G60" s="129">
        <v>32</v>
      </c>
      <c r="H60" s="61"/>
      <c r="I60" s="60"/>
      <c r="J60" s="91" t="str">
        <f>IFERROR(VLOOKUP(E60,'4月'!$H$3:$T$53,7,FALSE),"")</f>
        <v/>
      </c>
      <c r="K60" s="61" t="str">
        <f>IFERROR(VLOOKUP(E60,'4月'!$H$3:$T$53,2,FALSE),"")</f>
        <v/>
      </c>
      <c r="L60" s="61" t="str">
        <f>IFERROR(VLOOKUP(E60,'4月'!$H$3:$T$53,8,FALSE)&amp;"","")</f>
        <v/>
      </c>
      <c r="M60" s="61" t="str">
        <f>IFERROR(VLOOKUP(E60,'4月'!$H$3:$R$53,9,FALSE)&amp;"","")</f>
        <v/>
      </c>
      <c r="N60" s="61" t="str">
        <f>IFERROR(VLOOKUP(E60,'4月'!$H$3:$R$53,10,FALSE)&amp;"","")</f>
        <v/>
      </c>
      <c r="O60" s="61" t="str">
        <f>IFERROR(VLOOKUP(E60,'4月'!$H$3:$R$53,11,FALSE)&amp;"","")</f>
        <v/>
      </c>
      <c r="P60" s="61">
        <f>IFERROR(VLOOKUP(E60,'4月'!$H$3:$T$53,13,FALSE),0)</f>
        <v>0</v>
      </c>
      <c r="Q60" s="92">
        <f t="shared" si="14"/>
        <v>0</v>
      </c>
      <c r="R60" s="91" t="str">
        <f>IFERROR(VLOOKUP(E60,'5月'!$G$3:$U$51,6,FALSE)&amp;"","")</f>
        <v/>
      </c>
      <c r="S60" s="153" t="str">
        <f>IFERROR(VLOOKUP(E60,'5月'!$G$3:$U$51,3,FALSE)&amp;"","")</f>
        <v/>
      </c>
      <c r="T60" s="61" t="str">
        <f>IFERROR(VLOOKUP(E60,'5月'!$G$3:$U$51,7,FALSE)&amp;"","")</f>
        <v/>
      </c>
      <c r="U60" s="61" t="str">
        <f>IFERROR(VLOOKUP(E60,'5月'!$G$3:$U$51,9,FALSE)&amp;"","")</f>
        <v/>
      </c>
      <c r="V60" s="61" t="str">
        <f>IFERROR(VLOOKUP(E60,'5月'!$G$3:$U$51,9,FALSE)&amp;"","")</f>
        <v/>
      </c>
      <c r="W60" s="61" t="str">
        <f>IFERROR(VLOOKUP(E60,'5月'!$G$3:$U$51,10,FALSE)&amp;"","")</f>
        <v/>
      </c>
      <c r="X60" s="61">
        <f>IFERROR(VLOOKUP(E60,'5月'!$G$3:$U$51,13,FALSE),0)</f>
        <v>0</v>
      </c>
      <c r="Y60" s="92">
        <f t="shared" si="15"/>
        <v>0</v>
      </c>
      <c r="Z60" s="93" t="str">
        <f>IFERROR(VLOOKUP(E60,'6月'!$G$3:$U$55,6,FALSE)&amp;"","")</f>
        <v/>
      </c>
      <c r="AA60" s="15" t="str">
        <f>IFERROR(VLOOKUP(E60,'6月'!$G$3:$U$55,3,FALSE)&amp;"","")</f>
        <v/>
      </c>
      <c r="AB60" s="15" t="str">
        <f>IFERROR(VLOOKUP(E60,'6月'!$G$3:$U$55,7,FALSE)&amp;"","")</f>
        <v/>
      </c>
      <c r="AC60" s="15" t="str">
        <f>IFERROR(VLOOKUP(E60,'6月'!$G$3:$U$55,9,FALSE)&amp;"","")</f>
        <v/>
      </c>
      <c r="AD60" s="15" t="str">
        <f>IFERROR(VLOOKUP(E60,'6月'!$G$3:$U$55,10,FALSE)&amp;"","")</f>
        <v/>
      </c>
      <c r="AE60" s="15" t="str">
        <f>IFERROR(VLOOKUP(E60,'6月'!$G$3:$U$55,11,FALSE)&amp;"","")</f>
        <v/>
      </c>
      <c r="AF60" s="15">
        <f>IFERROR(VLOOKUP(E60,'6月'!$G$3:$U$55,13,FALSE),0)</f>
        <v>0</v>
      </c>
      <c r="AG60" s="94">
        <f t="shared" si="16"/>
        <v>0</v>
      </c>
      <c r="AH60" s="93" t="str">
        <f>IFERROR(VLOOKUP(E60,'7月'!$G$3:$U$39,6,FALSE)&amp;"","")</f>
        <v/>
      </c>
      <c r="AI60" s="15" t="str">
        <f>IFERROR(VLOOKUP(E60,'7月'!$G$3:$U$39,3,FALSE)&amp;"","")</f>
        <v/>
      </c>
      <c r="AJ60" s="15" t="str">
        <f>IFERROR(VLOOKUP(E60,'7月'!$G$3:$U$39,7,FALSE)&amp;"","")</f>
        <v/>
      </c>
      <c r="AK60" s="15" t="str">
        <f>IFERROR(VLOOKUP(E60,'7月'!$G$3:$U$39,9,FALSE)&amp;"","")</f>
        <v/>
      </c>
      <c r="AL60" s="15" t="str">
        <f>IFERROR(VLOOKUP(E60,'7月'!$G$3:$U$39,10,FALSE)&amp;"","")</f>
        <v/>
      </c>
      <c r="AM60" s="15" t="str">
        <f>IFERROR(VLOOKUP(E60,'7月'!$G$3:$U$39,11,FALSE)&amp;"","")</f>
        <v/>
      </c>
      <c r="AN60" s="15">
        <f>IFERROR(VLOOKUP(E60,'7月'!$G$3:$U$39,13,FALSE),0)</f>
        <v>0</v>
      </c>
      <c r="AO60" s="94">
        <f t="shared" si="17"/>
        <v>0</v>
      </c>
      <c r="AP60" s="93" t="str">
        <f>IFERROR(VLOOKUP(E60,'8月'!$G$3:$U$50,6,FALSE)&amp;"","")</f>
        <v/>
      </c>
      <c r="AQ60" s="15" t="str">
        <f>IFERROR(VLOOKUP(E60,'8月'!$G$3:$U$50,3,FALSE)&amp;"","")</f>
        <v/>
      </c>
      <c r="AR60" s="15" t="str">
        <f>IFERROR(VLOOKUP(E60,'8月'!$G$3:$U$50,7,FALSE)&amp;"","")</f>
        <v/>
      </c>
      <c r="AS60" s="62" t="str">
        <f>IFERROR(VLOOKUP(E60,'8月'!$G$3:$U$50,9,FALSE)&amp;"","")</f>
        <v/>
      </c>
      <c r="AT60" s="62" t="str">
        <f>IFERROR(VLOOKUP(E60,'8月'!$G$3:$U$50,10,FALSE)&amp;"","")</f>
        <v/>
      </c>
      <c r="AU60" s="62" t="str">
        <f>IFERROR(VLOOKUP(E60,'8月'!$G$3:$U$50,11,FALSE)&amp;"","")</f>
        <v/>
      </c>
      <c r="AV60" s="15">
        <f>IFERROR(VLOOKUP(E60,'8月'!$G$3:$U$50,14,FALSE),0)</f>
        <v>0</v>
      </c>
      <c r="AW60" s="94">
        <f t="shared" si="18"/>
        <v>0</v>
      </c>
      <c r="AX60" s="93" t="str">
        <f>IFERROR(VLOOKUP(E60,'9月'!$G$3:$U$51,6,FALSE)&amp;"","")</f>
        <v/>
      </c>
      <c r="AY60" s="15" t="str">
        <f>IFERROR(VLOOKUP(E60,'9月'!$G$3:$U$51,3,FALSE)&amp;"","")</f>
        <v/>
      </c>
      <c r="AZ60" s="15" t="str">
        <f>IFERROR(VLOOKUP(E60,'9月'!$G$3:$U$51,7,FALSE)&amp;"","")</f>
        <v/>
      </c>
      <c r="BA60" s="15" t="str">
        <f>IFERROR(VLOOKUP(E60,'9月'!$G$3:$U$51,9,FALSE)&amp;"","")</f>
        <v/>
      </c>
      <c r="BB60" s="62" t="str">
        <f>IFERROR(VLOOKUP(E60,'9月'!$G$3:$U$51,10,FALSE)&amp;"","")</f>
        <v/>
      </c>
      <c r="BC60" s="62" t="str">
        <f>IFERROR(VLOOKUP(E60,'9月'!$G$3:$U$51,11,FALSE)&amp;"","")</f>
        <v/>
      </c>
      <c r="BD60" s="15">
        <f>IFERROR(VLOOKUP(E60,'9月'!$G$3:$U$51,14,FALSE),0)</f>
        <v>0</v>
      </c>
      <c r="BE60" s="94">
        <f t="shared" si="19"/>
        <v>0</v>
      </c>
      <c r="BF60" s="93" t="str">
        <f>IFERROR(VLOOKUP(E60,'10月'!$G$3:$U$49,6,FALSE)&amp;"","")</f>
        <v/>
      </c>
      <c r="BG60" s="15" t="str">
        <f>IFERROR(VLOOKUP(E60,'10月'!$G$3:$U$49,3,FALSE)&amp;"","")</f>
        <v/>
      </c>
      <c r="BH60" s="15" t="str">
        <f>IFERROR(VLOOKUP(E60,'10月'!$G$3:$U$49,7,FALSE)&amp;"","")</f>
        <v/>
      </c>
      <c r="BI60" s="15" t="str">
        <f>IFERROR(VLOOKUP(E60,'10月'!$G$3:$U$49,9,FALSE)&amp;"","")</f>
        <v/>
      </c>
      <c r="BJ60" s="62" t="str">
        <f>IFERROR(VLOOKUP(E60,'10月'!$G$3:$U$49,10,FALSE)&amp;"","")</f>
        <v/>
      </c>
      <c r="BK60" s="62" t="str">
        <f>IFERROR(VLOOKUP(E60,'10月'!$G$3:$U$49,11,FALSE)&amp;"","")</f>
        <v/>
      </c>
      <c r="BL60" s="15">
        <f>IFERROR(VLOOKUP(E60,'10月'!$G$3:$U$49,14,FALSE),0)</f>
        <v>0</v>
      </c>
      <c r="BM60" s="62">
        <f t="shared" si="20"/>
        <v>0</v>
      </c>
      <c r="BN60" s="74"/>
      <c r="BO60" s="584" t="s">
        <v>1009</v>
      </c>
      <c r="BP60" s="584" t="s">
        <v>1009</v>
      </c>
      <c r="BQ60" s="584" t="s">
        <v>1009</v>
      </c>
      <c r="BR60" s="584" t="s">
        <v>1009</v>
      </c>
      <c r="BS60" s="584" t="s">
        <v>1009</v>
      </c>
      <c r="BT60" s="584" t="s">
        <v>1009</v>
      </c>
      <c r="BU60" s="584" t="s">
        <v>1009</v>
      </c>
      <c r="BV60" s="609" t="str">
        <f t="shared" si="21"/>
        <v>-</v>
      </c>
      <c r="BW60" s="64" t="str">
        <f t="shared" si="13"/>
        <v>-</v>
      </c>
      <c r="BX60" s="601"/>
      <c r="BY60"/>
      <c r="BZ60"/>
    </row>
    <row r="61" spans="1:78" s="25" customFormat="1" ht="19.5" customHeight="1">
      <c r="A61" s="57">
        <f t="shared" si="9"/>
        <v>58</v>
      </c>
      <c r="B61" s="65" t="s">
        <v>38</v>
      </c>
      <c r="C61" s="65" t="s">
        <v>39</v>
      </c>
      <c r="D61" s="128" t="s">
        <v>40</v>
      </c>
      <c r="E61" s="154" t="s">
        <v>444</v>
      </c>
      <c r="F61" s="152" t="s">
        <v>104</v>
      </c>
      <c r="G61" s="129">
        <v>36</v>
      </c>
      <c r="H61" s="90"/>
      <c r="I61" s="60"/>
      <c r="J61" s="91">
        <f>IFERROR(VLOOKUP(E61,'4月'!$H$3:$T$53,7,FALSE),"")</f>
        <v>123</v>
      </c>
      <c r="K61" s="61">
        <f>IFERROR(VLOOKUP(E61,'4月'!$H$3:$T$53,2,FALSE),"")</f>
        <v>36</v>
      </c>
      <c r="L61" s="61" t="str">
        <f>IFERROR(VLOOKUP(E61,'4月'!$H$3:$T$53,8,FALSE)&amp;"","")</f>
        <v>87</v>
      </c>
      <c r="M61" s="61" t="str">
        <f>IFERROR(VLOOKUP(E61,'4月'!$H$3:$R$53,9,FALSE)&amp;"","")</f>
        <v/>
      </c>
      <c r="N61" s="61" t="str">
        <f>IFERROR(VLOOKUP(E61,'4月'!$H$3:$R$53,10,FALSE)&amp;"","")</f>
        <v/>
      </c>
      <c r="O61" s="61" t="str">
        <f>IFERROR(VLOOKUP(E61,'4月'!$H$3:$R$53,11,FALSE)&amp;"","")</f>
        <v/>
      </c>
      <c r="P61" s="61">
        <f>IFERROR(VLOOKUP(E61,'4月'!$H$3:$T$53,13,FALSE),0)</f>
        <v>1</v>
      </c>
      <c r="Q61" s="92">
        <f t="shared" si="14"/>
        <v>1</v>
      </c>
      <c r="R61" s="91" t="str">
        <f>IFERROR(VLOOKUP(E61,'5月'!$G$3:$U$51,6,FALSE)&amp;"","")</f>
        <v>114</v>
      </c>
      <c r="S61" s="153" t="str">
        <f>IFERROR(VLOOKUP(E61,'5月'!$G$3:$U$51,3,FALSE)&amp;"","")</f>
        <v>36</v>
      </c>
      <c r="T61" s="61" t="str">
        <f>IFERROR(VLOOKUP(E61,'5月'!$G$3:$U$51,7,FALSE)&amp;"","")</f>
        <v>78</v>
      </c>
      <c r="U61" s="61" t="str">
        <f>IFERROR(VLOOKUP(E61,'5月'!$G$3:$U$51,9,FALSE)&amp;"","")</f>
        <v/>
      </c>
      <c r="V61" s="61" t="str">
        <f>IFERROR(VLOOKUP(E61,'5月'!$G$3:$U$51,9,FALSE)&amp;"","")</f>
        <v/>
      </c>
      <c r="W61" s="61" t="str">
        <f>IFERROR(VLOOKUP(E61,'5月'!$G$3:$U$51,10,FALSE)&amp;"","")</f>
        <v/>
      </c>
      <c r="X61" s="61">
        <f>IFERROR(VLOOKUP(E61,'5月'!$G$3:$U$51,13,FALSE),0)</f>
        <v>1</v>
      </c>
      <c r="Y61" s="92">
        <f t="shared" si="15"/>
        <v>2</v>
      </c>
      <c r="Z61" s="93" t="str">
        <f>IFERROR(VLOOKUP(E61,'6月'!$G$3:$U$55,6,FALSE)&amp;"","")</f>
        <v>114</v>
      </c>
      <c r="AA61" s="15" t="str">
        <f>IFERROR(VLOOKUP(E61,'6月'!$G$3:$U$55,3,FALSE)&amp;"","")</f>
        <v>36</v>
      </c>
      <c r="AB61" s="15" t="str">
        <f>IFERROR(VLOOKUP(E61,'6月'!$G$3:$U$55,7,FALSE)&amp;"","")</f>
        <v>78</v>
      </c>
      <c r="AC61" s="15" t="str">
        <f>IFERROR(VLOOKUP(E61,'6月'!$G$3:$U$55,9,FALSE)&amp;"","")</f>
        <v/>
      </c>
      <c r="AD61" s="15" t="str">
        <f>IFERROR(VLOOKUP(E61,'6月'!$G$3:$U$55,10,FALSE)&amp;"","")</f>
        <v/>
      </c>
      <c r="AE61" s="15" t="str">
        <f>IFERROR(VLOOKUP(E61,'6月'!$G$3:$U$55,11,FALSE)&amp;"","")</f>
        <v/>
      </c>
      <c r="AF61" s="15">
        <f>IFERROR(VLOOKUP(E61,'6月'!$G$3:$U$55,13,FALSE),0)</f>
        <v>1</v>
      </c>
      <c r="AG61" s="94">
        <f t="shared" si="16"/>
        <v>3</v>
      </c>
      <c r="AH61" s="93" t="str">
        <f>IFERROR(VLOOKUP(E61,'7月'!$G$3:$U$39,6,FALSE)&amp;"","")</f>
        <v>122</v>
      </c>
      <c r="AI61" s="15" t="str">
        <f>IFERROR(VLOOKUP(E61,'7月'!$G$3:$U$39,3,FALSE)&amp;"","")</f>
        <v>36</v>
      </c>
      <c r="AJ61" s="15" t="str">
        <f>IFERROR(VLOOKUP(E61,'7月'!$G$3:$U$39,7,FALSE)&amp;"","")</f>
        <v>86</v>
      </c>
      <c r="AK61" s="15" t="str">
        <f>IFERROR(VLOOKUP(E61,'7月'!$G$3:$U$39,9,FALSE)&amp;"","")</f>
        <v/>
      </c>
      <c r="AL61" s="15" t="str">
        <f>IFERROR(VLOOKUP(E61,'7月'!$G$3:$U$39,10,FALSE)&amp;"","")</f>
        <v/>
      </c>
      <c r="AM61" s="15" t="str">
        <f>IFERROR(VLOOKUP(E61,'7月'!$G$3:$U$39,11,FALSE)&amp;"","")</f>
        <v/>
      </c>
      <c r="AN61" s="15">
        <f>IFERROR(VLOOKUP(E61,'7月'!$G$3:$U$39,13,FALSE),0)</f>
        <v>1</v>
      </c>
      <c r="AO61" s="94">
        <f t="shared" si="17"/>
        <v>4</v>
      </c>
      <c r="AP61" s="93" t="str">
        <f>IFERROR(VLOOKUP(E61,'8月'!$G$3:$U$50,6,FALSE)&amp;"","")</f>
        <v>113</v>
      </c>
      <c r="AQ61" s="15" t="str">
        <f>IFERROR(VLOOKUP(E61,'8月'!$G$3:$U$50,3,FALSE)&amp;"","")</f>
        <v>36</v>
      </c>
      <c r="AR61" s="15" t="str">
        <f>IFERROR(VLOOKUP(E61,'8月'!$G$3:$U$50,7,FALSE)&amp;"","")</f>
        <v>77</v>
      </c>
      <c r="AS61" s="62" t="str">
        <f>IFERROR(VLOOKUP(E61,'8月'!$G$3:$U$50,9,FALSE)&amp;"","")</f>
        <v/>
      </c>
      <c r="AT61" s="62" t="str">
        <f>IFERROR(VLOOKUP(E61,'8月'!$G$3:$U$50,10,FALSE)&amp;"","")</f>
        <v/>
      </c>
      <c r="AU61" s="62" t="str">
        <f>IFERROR(VLOOKUP(E61,'8月'!$G$3:$U$50,11,FALSE)&amp;"","")</f>
        <v/>
      </c>
      <c r="AV61" s="15">
        <f>IFERROR(VLOOKUP(E61,'8月'!$G$3:$U$50,14,FALSE),0)</f>
        <v>1</v>
      </c>
      <c r="AW61" s="94">
        <f t="shared" si="18"/>
        <v>5</v>
      </c>
      <c r="AX61" s="93" t="str">
        <f>IFERROR(VLOOKUP(E61,'9月'!$G$3:$U$51,6,FALSE)&amp;"","")</f>
        <v>114</v>
      </c>
      <c r="AY61" s="15" t="str">
        <f>IFERROR(VLOOKUP(E61,'9月'!$G$3:$U$51,3,FALSE)&amp;"","")</f>
        <v>36</v>
      </c>
      <c r="AZ61" s="15" t="str">
        <f>IFERROR(VLOOKUP(E61,'9月'!$G$3:$U$51,7,FALSE)&amp;"","")</f>
        <v>78</v>
      </c>
      <c r="BA61" s="15" t="str">
        <f>IFERROR(VLOOKUP(E61,'9月'!$G$3:$U$51,9,FALSE)&amp;"","")</f>
        <v/>
      </c>
      <c r="BB61" s="62" t="str">
        <f>IFERROR(VLOOKUP(E61,'9月'!$G$3:$U$51,10,FALSE)&amp;"","")</f>
        <v/>
      </c>
      <c r="BC61" s="62" t="str">
        <f>IFERROR(VLOOKUP(E61,'9月'!$G$3:$U$51,11,FALSE)&amp;"","")</f>
        <v/>
      </c>
      <c r="BD61" s="15">
        <f>IFERROR(VLOOKUP(E61,'9月'!$G$3:$U$51,14,FALSE),0)</f>
        <v>1</v>
      </c>
      <c r="BE61" s="94">
        <f t="shared" si="19"/>
        <v>6</v>
      </c>
      <c r="BF61" s="93" t="str">
        <f>IFERROR(VLOOKUP(E61,'10月'!$G$3:$U$49,6,FALSE)&amp;"","")</f>
        <v>117</v>
      </c>
      <c r="BG61" s="15" t="str">
        <f>IFERROR(VLOOKUP(E61,'10月'!$G$3:$U$49,3,FALSE)&amp;"","")</f>
        <v>36</v>
      </c>
      <c r="BH61" s="15" t="str">
        <f>IFERROR(VLOOKUP(E61,'10月'!$G$3:$U$49,7,FALSE)&amp;"","")</f>
        <v>81</v>
      </c>
      <c r="BI61" s="15" t="str">
        <f>IFERROR(VLOOKUP(E61,'10月'!$G$3:$U$49,9,FALSE)&amp;"","")</f>
        <v/>
      </c>
      <c r="BJ61" s="62" t="str">
        <f>IFERROR(VLOOKUP(E61,'10月'!$G$3:$U$49,10,FALSE)&amp;"","")</f>
        <v/>
      </c>
      <c r="BK61" s="62" t="str">
        <f>IFERROR(VLOOKUP(E61,'10月'!$G$3:$U$49,11,FALSE)&amp;"","")</f>
        <v/>
      </c>
      <c r="BL61" s="15">
        <f>IFERROR(VLOOKUP(E61,'10月'!$G$3:$U$49,14,FALSE),0)</f>
        <v>1</v>
      </c>
      <c r="BM61" s="62">
        <f t="shared" si="20"/>
        <v>7</v>
      </c>
      <c r="BN61" s="74"/>
      <c r="BO61" s="584">
        <v>123</v>
      </c>
      <c r="BP61" s="584">
        <v>114</v>
      </c>
      <c r="BQ61" s="584">
        <v>114</v>
      </c>
      <c r="BR61" s="584">
        <v>122</v>
      </c>
      <c r="BS61" s="584">
        <v>113</v>
      </c>
      <c r="BT61" s="584">
        <v>114</v>
      </c>
      <c r="BU61" s="584">
        <v>117</v>
      </c>
      <c r="BV61" s="609">
        <f t="shared" si="21"/>
        <v>116.71428571428571</v>
      </c>
      <c r="BW61" s="64">
        <f t="shared" si="13"/>
        <v>35.771428571428565</v>
      </c>
      <c r="BX61" s="603"/>
    </row>
    <row r="62" spans="1:78" s="25" customFormat="1" ht="19.5" customHeight="1">
      <c r="A62" s="57">
        <f t="shared" si="9"/>
        <v>59</v>
      </c>
      <c r="B62" s="65" t="s">
        <v>286</v>
      </c>
      <c r="C62" s="65" t="s">
        <v>287</v>
      </c>
      <c r="D62" s="128" t="s">
        <v>359</v>
      </c>
      <c r="E62" s="154" t="s">
        <v>445</v>
      </c>
      <c r="F62" s="152" t="s">
        <v>101</v>
      </c>
      <c r="G62" s="129">
        <v>23</v>
      </c>
      <c r="H62" s="61"/>
      <c r="I62" s="60"/>
      <c r="J62" s="91" t="str">
        <f>IFERROR(VLOOKUP(E62,'4月'!$H$3:$T$53,7,FALSE),"")</f>
        <v/>
      </c>
      <c r="K62" s="61" t="str">
        <f>IFERROR(VLOOKUP(E62,'4月'!$H$3:$T$53,2,FALSE),"")</f>
        <v/>
      </c>
      <c r="L62" s="61" t="str">
        <f>IFERROR(VLOOKUP(E62,'4月'!$H$3:$T$53,8,FALSE)&amp;"","")</f>
        <v/>
      </c>
      <c r="M62" s="61" t="str">
        <f>IFERROR(VLOOKUP(E62,'4月'!$H$3:$R$53,9,FALSE)&amp;"","")</f>
        <v/>
      </c>
      <c r="N62" s="61" t="str">
        <f>IFERROR(VLOOKUP(E62,'4月'!$H$3:$R$53,10,FALSE)&amp;"","")</f>
        <v/>
      </c>
      <c r="O62" s="61" t="str">
        <f>IFERROR(VLOOKUP(E62,'4月'!$H$3:$R$53,11,FALSE)&amp;"","")</f>
        <v/>
      </c>
      <c r="P62" s="61">
        <f>IFERROR(VLOOKUP(E62,'4月'!$H$3:$T$53,13,FALSE),0)</f>
        <v>0</v>
      </c>
      <c r="Q62" s="92">
        <f t="shared" si="14"/>
        <v>0</v>
      </c>
      <c r="R62" s="91" t="str">
        <f>IFERROR(VLOOKUP(E62,'5月'!$G$3:$U$51,6,FALSE)&amp;"","")</f>
        <v>97</v>
      </c>
      <c r="S62" s="153" t="str">
        <f>IFERROR(VLOOKUP(E62,'5月'!$G$3:$U$51,3,FALSE)&amp;"","")</f>
        <v>23</v>
      </c>
      <c r="T62" s="61" t="str">
        <f>IFERROR(VLOOKUP(E62,'5月'!$G$3:$U$51,7,FALSE)&amp;"","")</f>
        <v>74</v>
      </c>
      <c r="U62" s="61" t="str">
        <f>IFERROR(VLOOKUP(E62,'5月'!$G$3:$U$51,9,FALSE)&amp;"","")</f>
        <v>#17</v>
      </c>
      <c r="V62" s="61" t="str">
        <f>IFERROR(VLOOKUP(E62,'5月'!$G$3:$U$51,9,FALSE)&amp;"","")</f>
        <v>#17</v>
      </c>
      <c r="W62" s="61" t="str">
        <f>IFERROR(VLOOKUP(E62,'5月'!$G$3:$U$51,10,FALSE)&amp;"","")</f>
        <v/>
      </c>
      <c r="X62" s="61">
        <f>IFERROR(VLOOKUP(E62,'5月'!$G$3:$U$51,13,FALSE),0)</f>
        <v>8</v>
      </c>
      <c r="Y62" s="92">
        <f t="shared" si="15"/>
        <v>8</v>
      </c>
      <c r="Z62" s="93" t="str">
        <f>IFERROR(VLOOKUP(E62,'6月'!$G$3:$U$55,6,FALSE)&amp;"","")</f>
        <v/>
      </c>
      <c r="AA62" s="15" t="str">
        <f>IFERROR(VLOOKUP(E62,'6月'!$G$3:$U$55,3,FALSE)&amp;"","")</f>
        <v/>
      </c>
      <c r="AB62" s="15" t="str">
        <f>IFERROR(VLOOKUP(E62,'6月'!$G$3:$U$55,7,FALSE)&amp;"","")</f>
        <v/>
      </c>
      <c r="AC62" s="15" t="str">
        <f>IFERROR(VLOOKUP(E62,'6月'!$G$3:$U$55,9,FALSE)&amp;"","")</f>
        <v/>
      </c>
      <c r="AD62" s="15" t="str">
        <f>IFERROR(VLOOKUP(E62,'6月'!$G$3:$U$55,10,FALSE)&amp;"","")</f>
        <v/>
      </c>
      <c r="AE62" s="15" t="str">
        <f>IFERROR(VLOOKUP(E62,'6月'!$G$3:$U$55,11,FALSE)&amp;"","")</f>
        <v/>
      </c>
      <c r="AF62" s="15">
        <f>IFERROR(VLOOKUP(E62,'6月'!$G$3:$U$55,13,FALSE),0)</f>
        <v>0</v>
      </c>
      <c r="AG62" s="94">
        <f t="shared" si="16"/>
        <v>8</v>
      </c>
      <c r="AH62" s="93" t="str">
        <f>IFERROR(VLOOKUP(E62,'7月'!$G$3:$U$39,6,FALSE)&amp;"","")</f>
        <v/>
      </c>
      <c r="AI62" s="15" t="str">
        <f>IFERROR(VLOOKUP(E62,'7月'!$G$3:$U$39,3,FALSE)&amp;"","")</f>
        <v/>
      </c>
      <c r="AJ62" s="15" t="str">
        <f>IFERROR(VLOOKUP(E62,'7月'!$G$3:$U$39,7,FALSE)&amp;"","")</f>
        <v/>
      </c>
      <c r="AK62" s="15" t="str">
        <f>IFERROR(VLOOKUP(E62,'7月'!$G$3:$U$39,9,FALSE)&amp;"","")</f>
        <v/>
      </c>
      <c r="AL62" s="15" t="str">
        <f>IFERROR(VLOOKUP(E62,'7月'!$G$3:$U$39,10,FALSE)&amp;"","")</f>
        <v/>
      </c>
      <c r="AM62" s="15" t="str">
        <f>IFERROR(VLOOKUP(E62,'7月'!$G$3:$U$39,11,FALSE)&amp;"","")</f>
        <v/>
      </c>
      <c r="AN62" s="15">
        <f>IFERROR(VLOOKUP(E62,'7月'!$G$3:$U$39,13,FALSE),0)</f>
        <v>0</v>
      </c>
      <c r="AO62" s="94">
        <f t="shared" si="17"/>
        <v>8</v>
      </c>
      <c r="AP62" s="93" t="str">
        <f>IFERROR(VLOOKUP(E62,'8月'!$G$3:$U$50,6,FALSE)&amp;"","")</f>
        <v/>
      </c>
      <c r="AQ62" s="15" t="str">
        <f>IFERROR(VLOOKUP(E62,'8月'!$G$3:$U$50,3,FALSE)&amp;"","")</f>
        <v/>
      </c>
      <c r="AR62" s="15" t="str">
        <f>IFERROR(VLOOKUP(E62,'8月'!$G$3:$U$50,7,FALSE)&amp;"","")</f>
        <v/>
      </c>
      <c r="AS62" s="62" t="str">
        <f>IFERROR(VLOOKUP(E62,'8月'!$G$3:$U$50,9,FALSE)&amp;"","")</f>
        <v/>
      </c>
      <c r="AT62" s="62" t="str">
        <f>IFERROR(VLOOKUP(E62,'8月'!$G$3:$U$50,10,FALSE)&amp;"","")</f>
        <v/>
      </c>
      <c r="AU62" s="62" t="str">
        <f>IFERROR(VLOOKUP(E62,'8月'!$G$3:$U$50,11,FALSE)&amp;"","")</f>
        <v/>
      </c>
      <c r="AV62" s="15">
        <f>IFERROR(VLOOKUP(E62,'8月'!$G$3:$U$50,14,FALSE),0)</f>
        <v>0</v>
      </c>
      <c r="AW62" s="94">
        <f t="shared" si="18"/>
        <v>8</v>
      </c>
      <c r="AX62" s="93" t="str">
        <f>IFERROR(VLOOKUP(E62,'9月'!$G$3:$U$51,6,FALSE)&amp;"","")</f>
        <v>96</v>
      </c>
      <c r="AY62" s="15" t="str">
        <f>IFERROR(VLOOKUP(E62,'9月'!$G$3:$U$51,3,FALSE)&amp;"","")</f>
        <v>23</v>
      </c>
      <c r="AZ62" s="15" t="str">
        <f>IFERROR(VLOOKUP(E62,'9月'!$G$3:$U$51,7,FALSE)&amp;"","")</f>
        <v>73</v>
      </c>
      <c r="BA62" s="15" t="str">
        <f>IFERROR(VLOOKUP(E62,'9月'!$G$3:$U$51,9,FALSE)&amp;"","")</f>
        <v>#5</v>
      </c>
      <c r="BB62" s="62" t="str">
        <f>IFERROR(VLOOKUP(E62,'9月'!$G$3:$U$51,10,FALSE)&amp;"","")</f>
        <v/>
      </c>
      <c r="BC62" s="62" t="str">
        <f>IFERROR(VLOOKUP(E62,'9月'!$G$3:$U$51,11,FALSE)&amp;"","")</f>
        <v/>
      </c>
      <c r="BD62" s="15">
        <f>IFERROR(VLOOKUP(E62,'9月'!$G$3:$U$51,14,FALSE),0)</f>
        <v>7</v>
      </c>
      <c r="BE62" s="94">
        <f t="shared" si="19"/>
        <v>15</v>
      </c>
      <c r="BF62" s="93" t="str">
        <f>IFERROR(VLOOKUP(E62,'10月'!$G$3:$U$49,6,FALSE)&amp;"","")</f>
        <v>104</v>
      </c>
      <c r="BG62" s="15" t="str">
        <f>IFERROR(VLOOKUP(E62,'10月'!$G$3:$U$49,3,FALSE)&amp;"","")</f>
        <v>23</v>
      </c>
      <c r="BH62" s="15" t="str">
        <f>IFERROR(VLOOKUP(E62,'10月'!$G$3:$U$49,7,FALSE)&amp;"","")</f>
        <v>81</v>
      </c>
      <c r="BI62" s="15" t="str">
        <f>IFERROR(VLOOKUP(E62,'10月'!$G$3:$U$49,9,FALSE)&amp;"","")</f>
        <v/>
      </c>
      <c r="BJ62" s="62" t="str">
        <f>IFERROR(VLOOKUP(E62,'10月'!$G$3:$U$49,10,FALSE)&amp;"","")</f>
        <v/>
      </c>
      <c r="BK62" s="62" t="str">
        <f>IFERROR(VLOOKUP(E62,'10月'!$G$3:$U$49,11,FALSE)&amp;"","")</f>
        <v/>
      </c>
      <c r="BL62" s="15">
        <f>IFERROR(VLOOKUP(E62,'10月'!$G$3:$U$49,14,FALSE),0)</f>
        <v>1</v>
      </c>
      <c r="BM62" s="62">
        <f t="shared" si="20"/>
        <v>16</v>
      </c>
      <c r="BN62" s="74"/>
      <c r="BO62" s="584" t="s">
        <v>1009</v>
      </c>
      <c r="BP62" s="584">
        <v>97</v>
      </c>
      <c r="BQ62" s="584" t="s">
        <v>1009</v>
      </c>
      <c r="BR62" s="584" t="s">
        <v>1009</v>
      </c>
      <c r="BS62" s="584" t="s">
        <v>1009</v>
      </c>
      <c r="BT62" s="584">
        <v>96</v>
      </c>
      <c r="BU62" s="584">
        <v>104</v>
      </c>
      <c r="BV62" s="609">
        <f t="shared" si="21"/>
        <v>99</v>
      </c>
      <c r="BW62" s="64">
        <f t="shared" si="13"/>
        <v>21.6</v>
      </c>
      <c r="BX62" s="603"/>
    </row>
    <row r="63" spans="1:78" s="25" customFormat="1" ht="19.5" customHeight="1">
      <c r="A63" s="57">
        <f t="shared" si="9"/>
        <v>60</v>
      </c>
      <c r="B63" s="65" t="s">
        <v>288</v>
      </c>
      <c r="C63" s="65" t="s">
        <v>289</v>
      </c>
      <c r="D63" s="128" t="s">
        <v>388</v>
      </c>
      <c r="E63" s="154" t="s">
        <v>446</v>
      </c>
      <c r="F63" s="152" t="s">
        <v>101</v>
      </c>
      <c r="G63" s="129">
        <v>13</v>
      </c>
      <c r="H63" s="61" t="s">
        <v>583</v>
      </c>
      <c r="I63" s="60"/>
      <c r="J63" s="91">
        <f>IFERROR(VLOOKUP(E63,'4月'!$H$3:$T$53,7,FALSE),"")</f>
        <v>101</v>
      </c>
      <c r="K63" s="61">
        <f>IFERROR(VLOOKUP(E63,'4月'!$H$3:$T$53,2,FALSE),"")</f>
        <v>17</v>
      </c>
      <c r="L63" s="61" t="str">
        <f>IFERROR(VLOOKUP(E63,'4月'!$H$3:$T$53,8,FALSE)&amp;"","")</f>
        <v>84</v>
      </c>
      <c r="M63" s="61" t="str">
        <f>IFERROR(VLOOKUP(E63,'4月'!$H$3:$R$53,9,FALSE)&amp;"","")</f>
        <v/>
      </c>
      <c r="N63" s="61" t="str">
        <f>IFERROR(VLOOKUP(E63,'4月'!$H$3:$R$53,10,FALSE)&amp;"","")</f>
        <v/>
      </c>
      <c r="O63" s="61" t="str">
        <f>IFERROR(VLOOKUP(E63,'4月'!$H$3:$R$53,11,FALSE)&amp;"","")</f>
        <v/>
      </c>
      <c r="P63" s="61">
        <f>IFERROR(VLOOKUP(E63,'4月'!$H$3:$T$53,13,FALSE),0)</f>
        <v>1</v>
      </c>
      <c r="Q63" s="92">
        <f t="shared" si="14"/>
        <v>1</v>
      </c>
      <c r="R63" s="91" t="str">
        <f>IFERROR(VLOOKUP(E63,'5月'!$G$3:$U$51,6,FALSE)&amp;"","")</f>
        <v>87</v>
      </c>
      <c r="S63" s="153" t="str">
        <f>IFERROR(VLOOKUP(E63,'5月'!$G$3:$U$51,3,FALSE)&amp;"","")</f>
        <v>17</v>
      </c>
      <c r="T63" s="448" t="str">
        <f>IFERROR(VLOOKUP(E63,'5月'!$G$3:$U$51,7,FALSE)&amp;"","")</f>
        <v>70</v>
      </c>
      <c r="U63" s="61" t="str">
        <f>IFERROR(VLOOKUP(E63,'5月'!$G$3:$U$51,8,FALSE)&amp;"","")</f>
        <v/>
      </c>
      <c r="V63" s="61" t="str">
        <f>IFERROR(VLOOKUP(E63,'5月'!$G$3:$U$51,9,FALSE)&amp;"","")</f>
        <v/>
      </c>
      <c r="W63" s="61" t="str">
        <f>IFERROR(VLOOKUP(E63,'5月'!$G$3:$U$51,10,FALSE)&amp;"","")</f>
        <v/>
      </c>
      <c r="X63" s="61">
        <f>IFERROR(VLOOKUP(E63,'5月'!$G$3:$U$51,13,FALSE),0)</f>
        <v>21</v>
      </c>
      <c r="Y63" s="92">
        <f t="shared" si="15"/>
        <v>22</v>
      </c>
      <c r="Z63" s="93" t="str">
        <f>IFERROR(VLOOKUP(E63,'6月'!$G$3:$U$55,6,FALSE)&amp;"","")</f>
        <v>92</v>
      </c>
      <c r="AA63" s="15" t="str">
        <f>IFERROR(VLOOKUP(E63,'6月'!$G$3:$U$55,3,FALSE)&amp;"","")</f>
        <v>13</v>
      </c>
      <c r="AB63" s="15" t="str">
        <f>IFERROR(VLOOKUP(E63,'6月'!$G$3:$U$55,7,FALSE)&amp;"","")</f>
        <v>79</v>
      </c>
      <c r="AC63" s="15" t="str">
        <f>IFERROR(VLOOKUP(E63,'6月'!$G$3:$U$55,9,FALSE)&amp;"","")</f>
        <v>#16</v>
      </c>
      <c r="AD63" s="15" t="str">
        <f>IFERROR(VLOOKUP(E63,'6月'!$G$3:$U$55,10,FALSE)&amp;"","")</f>
        <v/>
      </c>
      <c r="AE63" s="15" t="str">
        <f>IFERROR(VLOOKUP(E63,'6月'!$G$3:$U$55,11,FALSE)&amp;"","")</f>
        <v/>
      </c>
      <c r="AF63" s="15">
        <f>IFERROR(VLOOKUP(E63,'6月'!$G$3:$U$55,13,FALSE),0)</f>
        <v>1</v>
      </c>
      <c r="AG63" s="94">
        <f t="shared" si="16"/>
        <v>23</v>
      </c>
      <c r="AH63" s="93" t="str">
        <f>IFERROR(VLOOKUP(E63,'7月'!$G$3:$U$39,6,FALSE)&amp;"","")</f>
        <v/>
      </c>
      <c r="AI63" s="15" t="str">
        <f>IFERROR(VLOOKUP(E63,'7月'!$G$3:$U$39,3,FALSE)&amp;"","")</f>
        <v/>
      </c>
      <c r="AJ63" s="15" t="str">
        <f>IFERROR(VLOOKUP(E63,'7月'!$G$3:$U$39,7,FALSE)&amp;"","")</f>
        <v/>
      </c>
      <c r="AK63" s="15" t="str">
        <f>IFERROR(VLOOKUP(E63,'7月'!$G$3:$U$39,9,FALSE)&amp;"","")</f>
        <v/>
      </c>
      <c r="AL63" s="15" t="str">
        <f>IFERROR(VLOOKUP(E63,'7月'!$G$3:$U$39,10,FALSE)&amp;"","")</f>
        <v/>
      </c>
      <c r="AM63" s="15" t="str">
        <f>IFERROR(VLOOKUP(E63,'7月'!$G$3:$U$39,11,FALSE)&amp;"","")</f>
        <v/>
      </c>
      <c r="AN63" s="15">
        <f>IFERROR(VLOOKUP(E63,'7月'!$G$3:$U$39,13,FALSE),0)</f>
        <v>0</v>
      </c>
      <c r="AO63" s="94">
        <f t="shared" si="17"/>
        <v>23</v>
      </c>
      <c r="AP63" s="93" t="str">
        <f>IFERROR(VLOOKUP(E63,'8月'!$G$3:$U$50,6,FALSE)&amp;"","")</f>
        <v/>
      </c>
      <c r="AQ63" s="15" t="str">
        <f>IFERROR(VLOOKUP(E63,'8月'!$G$3:$U$50,3,FALSE)&amp;"","")</f>
        <v/>
      </c>
      <c r="AR63" s="15" t="str">
        <f>IFERROR(VLOOKUP(E63,'8月'!$G$3:$U$50,7,FALSE)&amp;"","")</f>
        <v/>
      </c>
      <c r="AS63" s="62" t="str">
        <f>IFERROR(VLOOKUP(E63,'8月'!$G$3:$U$50,9,FALSE)&amp;"","")</f>
        <v/>
      </c>
      <c r="AT63" s="62" t="str">
        <f>IFERROR(VLOOKUP(E63,'8月'!$G$3:$U$50,10,FALSE)&amp;"","")</f>
        <v/>
      </c>
      <c r="AU63" s="62" t="str">
        <f>IFERROR(VLOOKUP(E63,'8月'!$G$3:$U$50,11,FALSE)&amp;"","")</f>
        <v/>
      </c>
      <c r="AV63" s="15">
        <f>IFERROR(VLOOKUP(E63,'8月'!$G$3:$U$50,14,FALSE),0)</f>
        <v>0</v>
      </c>
      <c r="AW63" s="94">
        <f t="shared" si="18"/>
        <v>23</v>
      </c>
      <c r="AX63" s="93" t="str">
        <f>IFERROR(VLOOKUP(E63,'9月'!$G$3:$U$51,6,FALSE)&amp;"","")</f>
        <v/>
      </c>
      <c r="AY63" s="15" t="str">
        <f>IFERROR(VLOOKUP(E63,'9月'!$G$3:$U$51,3,FALSE)&amp;"","")</f>
        <v/>
      </c>
      <c r="AZ63" s="15" t="str">
        <f>IFERROR(VLOOKUP(E63,'9月'!$G$3:$U$51,7,FALSE)&amp;"","")</f>
        <v/>
      </c>
      <c r="BA63" s="15" t="str">
        <f>IFERROR(VLOOKUP(E63,'9月'!$G$3:$U$51,9,FALSE)&amp;"","")</f>
        <v/>
      </c>
      <c r="BB63" s="62" t="str">
        <f>IFERROR(VLOOKUP(E63,'9月'!$G$3:$U$51,10,FALSE)&amp;"","")</f>
        <v/>
      </c>
      <c r="BC63" s="62" t="str">
        <f>IFERROR(VLOOKUP(E63,'9月'!$G$3:$U$51,11,FALSE)&amp;"","")</f>
        <v/>
      </c>
      <c r="BD63" s="15">
        <f>IFERROR(VLOOKUP(E63,'9月'!$G$3:$U$51,14,FALSE),0)</f>
        <v>0</v>
      </c>
      <c r="BE63" s="94">
        <f t="shared" si="19"/>
        <v>23</v>
      </c>
      <c r="BF63" s="93" t="str">
        <f>IFERROR(VLOOKUP(E63,'10月'!$G$3:$U$49,6,FALSE)&amp;"","")</f>
        <v/>
      </c>
      <c r="BG63" s="15" t="str">
        <f>IFERROR(VLOOKUP(E63,'10月'!$G$3:$U$49,3,FALSE)&amp;"","")</f>
        <v/>
      </c>
      <c r="BH63" s="15" t="str">
        <f>IFERROR(VLOOKUP(E63,'10月'!$G$3:$U$49,7,FALSE)&amp;"","")</f>
        <v/>
      </c>
      <c r="BI63" s="15" t="str">
        <f>IFERROR(VLOOKUP(E63,'10月'!$G$3:$U$49,9,FALSE)&amp;"","")</f>
        <v/>
      </c>
      <c r="BJ63" s="62" t="str">
        <f>IFERROR(VLOOKUP(E63,'10月'!$G$3:$U$49,10,FALSE)&amp;"","")</f>
        <v/>
      </c>
      <c r="BK63" s="62" t="str">
        <f>IFERROR(VLOOKUP(E63,'10月'!$G$3:$U$49,11,FALSE)&amp;"","")</f>
        <v/>
      </c>
      <c r="BL63" s="15">
        <f>IFERROR(VLOOKUP(E63,'10月'!$G$3:$U$49,14,FALSE),0)</f>
        <v>0</v>
      </c>
      <c r="BM63" s="62">
        <f t="shared" si="20"/>
        <v>23</v>
      </c>
      <c r="BN63" s="74"/>
      <c r="BO63" s="584">
        <v>101</v>
      </c>
      <c r="BP63" s="584">
        <v>87</v>
      </c>
      <c r="BQ63" s="584">
        <v>92</v>
      </c>
      <c r="BR63" s="584" t="s">
        <v>1009</v>
      </c>
      <c r="BS63" s="584" t="s">
        <v>1009</v>
      </c>
      <c r="BT63" s="584" t="s">
        <v>1009</v>
      </c>
      <c r="BU63" s="584" t="s">
        <v>1009</v>
      </c>
      <c r="BV63" s="609">
        <f t="shared" si="21"/>
        <v>93.333333333333329</v>
      </c>
      <c r="BW63" s="64">
        <f>IFERROR(MIN(((BV63-72)*0.8*0.8),36),"-")</f>
        <v>13.653333333333331</v>
      </c>
      <c r="BX63" s="603" t="s">
        <v>1021</v>
      </c>
    </row>
    <row r="64" spans="1:78" s="25" customFormat="1" ht="19.5" customHeight="1">
      <c r="A64" s="57">
        <f t="shared" si="9"/>
        <v>61</v>
      </c>
      <c r="B64" s="65" t="s">
        <v>49</v>
      </c>
      <c r="C64" s="65" t="s">
        <v>50</v>
      </c>
      <c r="D64" s="128" t="s">
        <v>4</v>
      </c>
      <c r="E64" s="154" t="s">
        <v>447</v>
      </c>
      <c r="F64" s="152"/>
      <c r="G64" s="129">
        <v>28</v>
      </c>
      <c r="H64" s="85"/>
      <c r="I64" s="77"/>
      <c r="J64" s="91" t="str">
        <f>IFERROR(VLOOKUP(E64,'4月'!$H$3:$T$53,7,FALSE),"")</f>
        <v/>
      </c>
      <c r="K64" s="61" t="str">
        <f>IFERROR(VLOOKUP(E64,'4月'!$H$3:$T$53,2,FALSE),"")</f>
        <v/>
      </c>
      <c r="L64" s="61" t="str">
        <f>IFERROR(VLOOKUP(E64,'4月'!$H$3:$T$53,8,FALSE)&amp;"","")</f>
        <v/>
      </c>
      <c r="M64" s="61" t="str">
        <f>IFERROR(VLOOKUP(E64,'4月'!$H$3:$R$53,9,FALSE)&amp;"","")</f>
        <v/>
      </c>
      <c r="N64" s="61" t="str">
        <f>IFERROR(VLOOKUP(E64,'4月'!$H$3:$R$53,10,FALSE)&amp;"","")</f>
        <v/>
      </c>
      <c r="O64" s="61" t="str">
        <f>IFERROR(VLOOKUP(E64,'4月'!$H$3:$R$53,11,FALSE)&amp;"","")</f>
        <v/>
      </c>
      <c r="P64" s="61">
        <f>IFERROR(VLOOKUP(E64,'4月'!$H$3:$T$53,13,FALSE),0)</f>
        <v>0</v>
      </c>
      <c r="Q64" s="92">
        <f t="shared" si="14"/>
        <v>0</v>
      </c>
      <c r="R64" s="91" t="str">
        <f>IFERROR(VLOOKUP(E64,'5月'!$G$3:$U$51,6,FALSE)&amp;"","")</f>
        <v/>
      </c>
      <c r="S64" s="153" t="str">
        <f>IFERROR(VLOOKUP(E64,'5月'!$G$3:$U$51,3,FALSE)&amp;"","")</f>
        <v/>
      </c>
      <c r="T64" s="61" t="str">
        <f>IFERROR(VLOOKUP(E64,'5月'!$G$3:$U$51,7,FALSE)&amp;"","")</f>
        <v/>
      </c>
      <c r="U64" s="61" t="str">
        <f>IFERROR(VLOOKUP(E64,'5月'!$G$3:$U$51,9,FALSE)&amp;"","")</f>
        <v/>
      </c>
      <c r="V64" s="61" t="str">
        <f>IFERROR(VLOOKUP(E64,'5月'!$G$3:$U$51,9,FALSE)&amp;"","")</f>
        <v/>
      </c>
      <c r="W64" s="61" t="str">
        <f>IFERROR(VLOOKUP(E64,'5月'!$G$3:$U$51,10,FALSE)&amp;"","")</f>
        <v/>
      </c>
      <c r="X64" s="61">
        <f>IFERROR(VLOOKUP(E64,'5月'!$G$3:$U$51,13,FALSE),0)</f>
        <v>0</v>
      </c>
      <c r="Y64" s="92">
        <f t="shared" si="15"/>
        <v>0</v>
      </c>
      <c r="Z64" s="93" t="str">
        <f>IFERROR(VLOOKUP(E64,'6月'!$G$3:$U$55,6,FALSE)&amp;"","")</f>
        <v/>
      </c>
      <c r="AA64" s="15" t="str">
        <f>IFERROR(VLOOKUP(E64,'6月'!$G$3:$U$55,3,FALSE)&amp;"","")</f>
        <v/>
      </c>
      <c r="AB64" s="15" t="str">
        <f>IFERROR(VLOOKUP(E64,'6月'!$G$3:$U$55,7,FALSE)&amp;"","")</f>
        <v/>
      </c>
      <c r="AC64" s="15" t="str">
        <f>IFERROR(VLOOKUP(E64,'6月'!$G$3:$U$55,9,FALSE)&amp;"","")</f>
        <v/>
      </c>
      <c r="AD64" s="15" t="str">
        <f>IFERROR(VLOOKUP(E64,'6月'!$G$3:$U$55,10,FALSE)&amp;"","")</f>
        <v/>
      </c>
      <c r="AE64" s="15" t="str">
        <f>IFERROR(VLOOKUP(E64,'6月'!$G$3:$U$55,11,FALSE)&amp;"","")</f>
        <v/>
      </c>
      <c r="AF64" s="15">
        <f>IFERROR(VLOOKUP(E64,'6月'!$G$3:$U$55,13,FALSE),0)</f>
        <v>0</v>
      </c>
      <c r="AG64" s="94">
        <f t="shared" si="16"/>
        <v>0</v>
      </c>
      <c r="AH64" s="93" t="str">
        <f>IFERROR(VLOOKUP(E64,'7月'!$G$3:$U$39,6,FALSE)&amp;"","")</f>
        <v/>
      </c>
      <c r="AI64" s="15" t="str">
        <f>IFERROR(VLOOKUP(E64,'7月'!$G$3:$U$39,3,FALSE)&amp;"","")</f>
        <v/>
      </c>
      <c r="AJ64" s="15" t="str">
        <f>IFERROR(VLOOKUP(E64,'7月'!$G$3:$U$39,7,FALSE)&amp;"","")</f>
        <v/>
      </c>
      <c r="AK64" s="15" t="str">
        <f>IFERROR(VLOOKUP(E64,'7月'!$G$3:$U$39,9,FALSE)&amp;"","")</f>
        <v/>
      </c>
      <c r="AL64" s="15" t="str">
        <f>IFERROR(VLOOKUP(E64,'7月'!$G$3:$U$39,10,FALSE)&amp;"","")</f>
        <v/>
      </c>
      <c r="AM64" s="15" t="str">
        <f>IFERROR(VLOOKUP(E64,'7月'!$G$3:$U$39,11,FALSE)&amp;"","")</f>
        <v/>
      </c>
      <c r="AN64" s="15">
        <f>IFERROR(VLOOKUP(E64,'7月'!$G$3:$U$39,13,FALSE),0)</f>
        <v>0</v>
      </c>
      <c r="AO64" s="94">
        <f t="shared" si="17"/>
        <v>0</v>
      </c>
      <c r="AP64" s="93" t="str">
        <f>IFERROR(VLOOKUP(E64,'8月'!$G$3:$U$50,6,FALSE)&amp;"","")</f>
        <v/>
      </c>
      <c r="AQ64" s="15" t="str">
        <f>IFERROR(VLOOKUP(E64,'8月'!$G$3:$U$50,3,FALSE)&amp;"","")</f>
        <v/>
      </c>
      <c r="AR64" s="15" t="str">
        <f>IFERROR(VLOOKUP(E64,'8月'!$G$3:$U$50,7,FALSE)&amp;"","")</f>
        <v/>
      </c>
      <c r="AS64" s="62" t="str">
        <f>IFERROR(VLOOKUP(E64,'8月'!$G$3:$U$50,9,FALSE)&amp;"","")</f>
        <v/>
      </c>
      <c r="AT64" s="62" t="str">
        <f>IFERROR(VLOOKUP(E64,'8月'!$G$3:$U$50,10,FALSE)&amp;"","")</f>
        <v/>
      </c>
      <c r="AU64" s="62" t="str">
        <f>IFERROR(VLOOKUP(E64,'8月'!$G$3:$U$50,11,FALSE)&amp;"","")</f>
        <v/>
      </c>
      <c r="AV64" s="15">
        <f>IFERROR(VLOOKUP(E64,'8月'!$G$3:$U$50,14,FALSE),0)</f>
        <v>0</v>
      </c>
      <c r="AW64" s="94">
        <f t="shared" si="18"/>
        <v>0</v>
      </c>
      <c r="AX64" s="93" t="str">
        <f>IFERROR(VLOOKUP(E64,'9月'!$G$3:$U$51,6,FALSE)&amp;"","")</f>
        <v/>
      </c>
      <c r="AY64" s="15" t="str">
        <f>IFERROR(VLOOKUP(E64,'9月'!$G$3:$U$51,3,FALSE)&amp;"","")</f>
        <v/>
      </c>
      <c r="AZ64" s="15" t="str">
        <f>IFERROR(VLOOKUP(E64,'9月'!$G$3:$U$51,7,FALSE)&amp;"","")</f>
        <v/>
      </c>
      <c r="BA64" s="15" t="str">
        <f>IFERROR(VLOOKUP(E64,'9月'!$G$3:$U$51,9,FALSE)&amp;"","")</f>
        <v/>
      </c>
      <c r="BB64" s="62" t="str">
        <f>IFERROR(VLOOKUP(E64,'9月'!$G$3:$U$51,10,FALSE)&amp;"","")</f>
        <v/>
      </c>
      <c r="BC64" s="62" t="str">
        <f>IFERROR(VLOOKUP(E64,'9月'!$G$3:$U$51,11,FALSE)&amp;"","")</f>
        <v/>
      </c>
      <c r="BD64" s="15">
        <f>IFERROR(VLOOKUP(E64,'9月'!$G$3:$U$51,14,FALSE),0)</f>
        <v>0</v>
      </c>
      <c r="BE64" s="94">
        <f t="shared" si="19"/>
        <v>0</v>
      </c>
      <c r="BF64" s="93" t="str">
        <f>IFERROR(VLOOKUP(E64,'10月'!$G$3:$U$49,6,FALSE)&amp;"","")</f>
        <v/>
      </c>
      <c r="BG64" s="15" t="str">
        <f>IFERROR(VLOOKUP(E64,'10月'!$G$3:$U$49,3,FALSE)&amp;"","")</f>
        <v/>
      </c>
      <c r="BH64" s="15" t="str">
        <f>IFERROR(VLOOKUP(E64,'10月'!$G$3:$U$49,7,FALSE)&amp;"","")</f>
        <v/>
      </c>
      <c r="BI64" s="15" t="str">
        <f>IFERROR(VLOOKUP(E64,'10月'!$G$3:$U$49,9,FALSE)&amp;"","")</f>
        <v/>
      </c>
      <c r="BJ64" s="62" t="str">
        <f>IFERROR(VLOOKUP(E64,'10月'!$G$3:$U$49,10,FALSE)&amp;"","")</f>
        <v/>
      </c>
      <c r="BK64" s="62" t="str">
        <f>IFERROR(VLOOKUP(E64,'10月'!$G$3:$U$49,11,FALSE)&amp;"","")</f>
        <v/>
      </c>
      <c r="BL64" s="15">
        <f>IFERROR(VLOOKUP(E64,'10月'!$G$3:$U$49,14,FALSE),0)</f>
        <v>0</v>
      </c>
      <c r="BM64" s="62">
        <f t="shared" si="20"/>
        <v>0</v>
      </c>
      <c r="BN64" s="74"/>
      <c r="BO64" s="584" t="s">
        <v>1009</v>
      </c>
      <c r="BP64" s="584" t="s">
        <v>1009</v>
      </c>
      <c r="BQ64" s="584" t="s">
        <v>1009</v>
      </c>
      <c r="BR64" s="584" t="s">
        <v>1009</v>
      </c>
      <c r="BS64" s="584" t="s">
        <v>1009</v>
      </c>
      <c r="BT64" s="584" t="s">
        <v>1009</v>
      </c>
      <c r="BU64" s="584" t="s">
        <v>1009</v>
      </c>
      <c r="BV64" s="609" t="str">
        <f t="shared" si="21"/>
        <v>-</v>
      </c>
      <c r="BW64" s="64" t="str">
        <f t="shared" si="13"/>
        <v>-</v>
      </c>
      <c r="BX64" s="603"/>
    </row>
    <row r="65" spans="1:78" ht="19.5" customHeight="1">
      <c r="A65" s="57">
        <f t="shared" si="9"/>
        <v>62</v>
      </c>
      <c r="B65" s="65" t="s">
        <v>291</v>
      </c>
      <c r="C65" s="65" t="s">
        <v>292</v>
      </c>
      <c r="D65" s="128" t="s">
        <v>3</v>
      </c>
      <c r="E65" s="154" t="s">
        <v>448</v>
      </c>
      <c r="F65" s="152"/>
      <c r="G65" s="129">
        <v>21</v>
      </c>
      <c r="H65" s="59"/>
      <c r="I65" s="60"/>
      <c r="J65" s="91" t="str">
        <f>IFERROR(VLOOKUP(E65,'4月'!$H$3:$T$53,7,FALSE),"")</f>
        <v/>
      </c>
      <c r="K65" s="61" t="str">
        <f>IFERROR(VLOOKUP(E65,'4月'!$H$3:$T$53,2,FALSE),"")</f>
        <v/>
      </c>
      <c r="L65" s="61" t="str">
        <f>IFERROR(VLOOKUP(E65,'4月'!$H$3:$T$53,8,FALSE)&amp;"","")</f>
        <v/>
      </c>
      <c r="M65" s="61" t="str">
        <f>IFERROR(VLOOKUP(E65,'4月'!$H$3:$R$53,9,FALSE)&amp;"","")</f>
        <v/>
      </c>
      <c r="N65" s="61" t="str">
        <f>IFERROR(VLOOKUP(E65,'4月'!$H$3:$R$53,10,FALSE)&amp;"","")</f>
        <v/>
      </c>
      <c r="O65" s="61" t="str">
        <f>IFERROR(VLOOKUP(E65,'4月'!$H$3:$R$53,11,FALSE)&amp;"","")</f>
        <v/>
      </c>
      <c r="P65" s="61">
        <f>IFERROR(VLOOKUP(E65,'4月'!$H$3:$T$53,13,FALSE),0)</f>
        <v>0</v>
      </c>
      <c r="Q65" s="92">
        <f t="shared" si="14"/>
        <v>0</v>
      </c>
      <c r="R65" s="91" t="str">
        <f>IFERROR(VLOOKUP(E65,'5月'!$G$3:$U$51,6,FALSE)&amp;"","")</f>
        <v/>
      </c>
      <c r="S65" s="153" t="str">
        <f>IFERROR(VLOOKUP(E65,'5月'!$G$3:$U$51,3,FALSE)&amp;"","")</f>
        <v/>
      </c>
      <c r="T65" s="61" t="str">
        <f>IFERROR(VLOOKUP(E65,'5月'!$G$3:$U$51,7,FALSE)&amp;"","")</f>
        <v/>
      </c>
      <c r="U65" s="61" t="str">
        <f>IFERROR(VLOOKUP(E65,'5月'!$G$3:$U$51,9,FALSE)&amp;"","")</f>
        <v/>
      </c>
      <c r="V65" s="61" t="str">
        <f>IFERROR(VLOOKUP(E65,'5月'!$G$3:$U$51,9,FALSE)&amp;"","")</f>
        <v/>
      </c>
      <c r="W65" s="61" t="str">
        <f>IFERROR(VLOOKUP(E65,'5月'!$G$3:$U$51,10,FALSE)&amp;"","")</f>
        <v/>
      </c>
      <c r="X65" s="61">
        <f>IFERROR(VLOOKUP(E65,'5月'!$G$3:$U$51,13,FALSE),0)</f>
        <v>0</v>
      </c>
      <c r="Y65" s="92">
        <f t="shared" si="15"/>
        <v>0</v>
      </c>
      <c r="Z65" s="93" t="str">
        <f>IFERROR(VLOOKUP(E65,'6月'!$G$3:$U$55,6,FALSE)&amp;"","")</f>
        <v/>
      </c>
      <c r="AA65" s="15" t="str">
        <f>IFERROR(VLOOKUP(E65,'6月'!$G$3:$U$55,3,FALSE)&amp;"","")</f>
        <v/>
      </c>
      <c r="AB65" s="15" t="str">
        <f>IFERROR(VLOOKUP(E65,'6月'!$G$3:$U$55,7,FALSE)&amp;"","")</f>
        <v/>
      </c>
      <c r="AC65" s="15" t="str">
        <f>IFERROR(VLOOKUP(E65,'6月'!$G$3:$U$55,9,FALSE)&amp;"","")</f>
        <v/>
      </c>
      <c r="AD65" s="15" t="str">
        <f>IFERROR(VLOOKUP(E65,'6月'!$G$3:$U$55,10,FALSE)&amp;"","")</f>
        <v/>
      </c>
      <c r="AE65" s="15" t="str">
        <f>IFERROR(VLOOKUP(E65,'6月'!$G$3:$U$55,11,FALSE)&amp;"","")</f>
        <v/>
      </c>
      <c r="AF65" s="15">
        <f>IFERROR(VLOOKUP(E65,'6月'!$G$3:$U$55,13,FALSE),0)</f>
        <v>0</v>
      </c>
      <c r="AG65" s="94">
        <f t="shared" si="16"/>
        <v>0</v>
      </c>
      <c r="AH65" s="93" t="str">
        <f>IFERROR(VLOOKUP(E65,'7月'!$G$3:$U$39,6,FALSE)&amp;"","")</f>
        <v/>
      </c>
      <c r="AI65" s="15" t="str">
        <f>IFERROR(VLOOKUP(E65,'7月'!$G$3:$U$39,3,FALSE)&amp;"","")</f>
        <v/>
      </c>
      <c r="AJ65" s="15" t="str">
        <f>IFERROR(VLOOKUP(E65,'7月'!$G$3:$U$39,7,FALSE)&amp;"","")</f>
        <v/>
      </c>
      <c r="AK65" s="15" t="str">
        <f>IFERROR(VLOOKUP(E65,'7月'!$G$3:$U$39,9,FALSE)&amp;"","")</f>
        <v/>
      </c>
      <c r="AL65" s="15" t="str">
        <f>IFERROR(VLOOKUP(E65,'7月'!$G$3:$U$39,10,FALSE)&amp;"","")</f>
        <v/>
      </c>
      <c r="AM65" s="15" t="str">
        <f>IFERROR(VLOOKUP(E65,'7月'!$G$3:$U$39,11,FALSE)&amp;"","")</f>
        <v/>
      </c>
      <c r="AN65" s="15">
        <f>IFERROR(VLOOKUP(E65,'7月'!$G$3:$U$39,13,FALSE),0)</f>
        <v>0</v>
      </c>
      <c r="AO65" s="94">
        <f t="shared" si="17"/>
        <v>0</v>
      </c>
      <c r="AP65" s="93" t="str">
        <f>IFERROR(VLOOKUP(E65,'8月'!$G$3:$U$50,6,FALSE)&amp;"","")</f>
        <v/>
      </c>
      <c r="AQ65" s="15" t="str">
        <f>IFERROR(VLOOKUP(E65,'8月'!$G$3:$U$50,3,FALSE)&amp;"","")</f>
        <v/>
      </c>
      <c r="AR65" s="15" t="str">
        <f>IFERROR(VLOOKUP(E65,'8月'!$G$3:$U$50,7,FALSE)&amp;"","")</f>
        <v/>
      </c>
      <c r="AS65" s="62" t="str">
        <f>IFERROR(VLOOKUP(E65,'8月'!$G$3:$U$50,9,FALSE)&amp;"","")</f>
        <v/>
      </c>
      <c r="AT65" s="62" t="str">
        <f>IFERROR(VLOOKUP(E65,'8月'!$G$3:$U$50,10,FALSE)&amp;"","")</f>
        <v/>
      </c>
      <c r="AU65" s="62" t="str">
        <f>IFERROR(VLOOKUP(E65,'8月'!$G$3:$U$50,11,FALSE)&amp;"","")</f>
        <v/>
      </c>
      <c r="AV65" s="15">
        <f>IFERROR(VLOOKUP(E65,'8月'!$G$3:$U$50,14,FALSE),0)</f>
        <v>0</v>
      </c>
      <c r="AW65" s="94">
        <f t="shared" si="18"/>
        <v>0</v>
      </c>
      <c r="AX65" s="93" t="str">
        <f>IFERROR(VLOOKUP(E65,'9月'!$G$3:$U$51,6,FALSE)&amp;"","")</f>
        <v/>
      </c>
      <c r="AY65" s="15" t="str">
        <f>IFERROR(VLOOKUP(E65,'9月'!$G$3:$U$51,3,FALSE)&amp;"","")</f>
        <v/>
      </c>
      <c r="AZ65" s="15" t="str">
        <f>IFERROR(VLOOKUP(E65,'9月'!$G$3:$U$51,7,FALSE)&amp;"","")</f>
        <v/>
      </c>
      <c r="BA65" s="15" t="str">
        <f>IFERROR(VLOOKUP(E65,'9月'!$G$3:$U$51,9,FALSE)&amp;"","")</f>
        <v/>
      </c>
      <c r="BB65" s="62" t="str">
        <f>IFERROR(VLOOKUP(E65,'9月'!$G$3:$U$51,10,FALSE)&amp;"","")</f>
        <v/>
      </c>
      <c r="BC65" s="62" t="str">
        <f>IFERROR(VLOOKUP(E65,'9月'!$G$3:$U$51,11,FALSE)&amp;"","")</f>
        <v/>
      </c>
      <c r="BD65" s="15">
        <f>IFERROR(VLOOKUP(E65,'9月'!$G$3:$U$51,14,FALSE),0)</f>
        <v>0</v>
      </c>
      <c r="BE65" s="94">
        <f t="shared" si="19"/>
        <v>0</v>
      </c>
      <c r="BF65" s="93" t="str">
        <f>IFERROR(VLOOKUP(E65,'10月'!$G$3:$U$49,6,FALSE)&amp;"","")</f>
        <v/>
      </c>
      <c r="BG65" s="15" t="str">
        <f>IFERROR(VLOOKUP(E65,'10月'!$G$3:$U$49,3,FALSE)&amp;"","")</f>
        <v/>
      </c>
      <c r="BH65" s="15" t="str">
        <f>IFERROR(VLOOKUP(E65,'10月'!$G$3:$U$49,7,FALSE)&amp;"","")</f>
        <v/>
      </c>
      <c r="BI65" s="15" t="str">
        <f>IFERROR(VLOOKUP(E65,'10月'!$G$3:$U$49,9,FALSE)&amp;"","")</f>
        <v/>
      </c>
      <c r="BJ65" s="62" t="str">
        <f>IFERROR(VLOOKUP(E65,'10月'!$G$3:$U$49,10,FALSE)&amp;"","")</f>
        <v/>
      </c>
      <c r="BK65" s="62" t="str">
        <f>IFERROR(VLOOKUP(E65,'10月'!$G$3:$U$49,11,FALSE)&amp;"","")</f>
        <v/>
      </c>
      <c r="BL65" s="15">
        <f>IFERROR(VLOOKUP(E65,'10月'!$G$3:$U$49,14,FALSE),0)</f>
        <v>0</v>
      </c>
      <c r="BM65" s="62">
        <f t="shared" si="20"/>
        <v>0</v>
      </c>
      <c r="BN65" s="74"/>
      <c r="BO65" s="584" t="s">
        <v>1009</v>
      </c>
      <c r="BP65" s="584" t="s">
        <v>1009</v>
      </c>
      <c r="BQ65" s="584" t="s">
        <v>1009</v>
      </c>
      <c r="BR65" s="584" t="s">
        <v>1009</v>
      </c>
      <c r="BS65" s="584" t="s">
        <v>1009</v>
      </c>
      <c r="BT65" s="584" t="s">
        <v>1009</v>
      </c>
      <c r="BU65" s="584" t="s">
        <v>1009</v>
      </c>
      <c r="BV65" s="609" t="str">
        <f t="shared" si="21"/>
        <v>-</v>
      </c>
      <c r="BW65" s="64" t="str">
        <f t="shared" si="13"/>
        <v>-</v>
      </c>
      <c r="BX65" s="601"/>
      <c r="BY65" s="49"/>
      <c r="BZ65"/>
    </row>
    <row r="66" spans="1:78" s="25" customFormat="1" ht="19.5" customHeight="1">
      <c r="A66" s="57">
        <f t="shared" si="9"/>
        <v>63</v>
      </c>
      <c r="B66" s="65" t="s">
        <v>45</v>
      </c>
      <c r="C66" s="65" t="s">
        <v>293</v>
      </c>
      <c r="D66" s="128" t="s">
        <v>375</v>
      </c>
      <c r="E66" s="154" t="s">
        <v>449</v>
      </c>
      <c r="F66" s="152" t="s">
        <v>101</v>
      </c>
      <c r="G66" s="129">
        <v>13</v>
      </c>
      <c r="H66" s="59"/>
      <c r="I66" s="77"/>
      <c r="J66" s="91">
        <f>IFERROR(VLOOKUP(E66,'4月'!$H$3:$T$53,7,FALSE),"")</f>
        <v>91</v>
      </c>
      <c r="K66" s="61">
        <f>IFERROR(VLOOKUP(E66,'4月'!$H$3:$T$53,2,FALSE),"")</f>
        <v>13</v>
      </c>
      <c r="L66" s="61" t="str">
        <f>IFERROR(VLOOKUP(E66,'4月'!$H$3:$T$53,8,FALSE)&amp;"","")</f>
        <v>78</v>
      </c>
      <c r="M66" s="61" t="str">
        <f>IFERROR(VLOOKUP(E66,'4月'!$H$3:$R$53,9,FALSE)&amp;"","")</f>
        <v>#14</v>
      </c>
      <c r="N66" s="61" t="str">
        <f>IFERROR(VLOOKUP(E66,'4月'!$H$3:$R$53,10,FALSE)&amp;"","")</f>
        <v/>
      </c>
      <c r="O66" s="61" t="str">
        <f>IFERROR(VLOOKUP(E66,'4月'!$H$3:$R$53,11,FALSE)&amp;"","")</f>
        <v>Blue#8</v>
      </c>
      <c r="P66" s="61">
        <f>IFERROR(VLOOKUP(E66,'4月'!$H$3:$T$53,13,FALSE),0)</f>
        <v>11</v>
      </c>
      <c r="Q66" s="92">
        <f t="shared" si="14"/>
        <v>11</v>
      </c>
      <c r="R66" s="91" t="str">
        <f>IFERROR(VLOOKUP(E66,'5月'!$G$3:$U$51,6,FALSE)&amp;"","")</f>
        <v>88</v>
      </c>
      <c r="S66" s="153" t="str">
        <f>IFERROR(VLOOKUP(E66,'5月'!$G$3:$U$51,3,FALSE)&amp;"","")</f>
        <v>13</v>
      </c>
      <c r="T66" s="61" t="str">
        <f>IFERROR(VLOOKUP(E66,'5月'!$G$3:$U$51,7,FALSE)&amp;"","")</f>
        <v>75</v>
      </c>
      <c r="U66" s="61" t="str">
        <f>IFERROR(VLOOKUP(E66,'5月'!$G$3:$U$51,9,FALSE)&amp;"","")</f>
        <v>#5,#18</v>
      </c>
      <c r="V66" s="61" t="str">
        <f>IFERROR(VLOOKUP(E66,'5月'!$G$3:$U$51,9,FALSE)&amp;"","")</f>
        <v>#5,#18</v>
      </c>
      <c r="W66" s="61" t="str">
        <f>IFERROR(VLOOKUP(E66,'5月'!$G$3:$U$51,10,FALSE)&amp;"","")</f>
        <v/>
      </c>
      <c r="X66" s="61">
        <f>IFERROR(VLOOKUP(E66,'5月'!$G$3:$U$51,13,FALSE),0)</f>
        <v>7</v>
      </c>
      <c r="Y66" s="92">
        <f t="shared" si="15"/>
        <v>18</v>
      </c>
      <c r="Z66" s="93" t="str">
        <f>IFERROR(VLOOKUP(E66,'6月'!$G$3:$U$55,6,FALSE)&amp;"","")</f>
        <v>86</v>
      </c>
      <c r="AA66" s="15" t="str">
        <f>IFERROR(VLOOKUP(E66,'6月'!$G$3:$U$55,3,FALSE)&amp;"","")</f>
        <v>13</v>
      </c>
      <c r="AB66" s="15" t="str">
        <f>IFERROR(VLOOKUP(E66,'6月'!$G$3:$U$55,7,FALSE)&amp;"","")</f>
        <v>73</v>
      </c>
      <c r="AC66" s="15" t="str">
        <f>IFERROR(VLOOKUP(E66,'6月'!$G$3:$U$55,9,FALSE)&amp;"","")</f>
        <v/>
      </c>
      <c r="AD66" s="15" t="str">
        <f>IFERROR(VLOOKUP(E66,'6月'!$G$3:$U$55,10,FALSE)&amp;"","")</f>
        <v/>
      </c>
      <c r="AE66" s="15" t="str">
        <f>IFERROR(VLOOKUP(E66,'6月'!$G$3:$U$55,11,FALSE)&amp;"","")</f>
        <v/>
      </c>
      <c r="AF66" s="15">
        <f>IFERROR(VLOOKUP(E66,'6月'!$G$3:$U$55,13,FALSE),0)</f>
        <v>5</v>
      </c>
      <c r="AG66" s="94">
        <f t="shared" si="16"/>
        <v>23</v>
      </c>
      <c r="AH66" s="93" t="str">
        <f>IFERROR(VLOOKUP(E66,'7月'!$G$3:$U$39,6,FALSE)&amp;"","")</f>
        <v/>
      </c>
      <c r="AI66" s="15" t="str">
        <f>IFERROR(VLOOKUP(E66,'7月'!$G$3:$U$39,3,FALSE)&amp;"","")</f>
        <v/>
      </c>
      <c r="AJ66" s="15" t="str">
        <f>IFERROR(VLOOKUP(E66,'7月'!$G$3:$U$39,7,FALSE)&amp;"","")</f>
        <v/>
      </c>
      <c r="AK66" s="15" t="str">
        <f>IFERROR(VLOOKUP(E66,'7月'!$G$3:$U$39,9,FALSE)&amp;"","")</f>
        <v/>
      </c>
      <c r="AL66" s="15" t="str">
        <f>IFERROR(VLOOKUP(E66,'7月'!$G$3:$U$39,10,FALSE)&amp;"","")</f>
        <v/>
      </c>
      <c r="AM66" s="15" t="str">
        <f>IFERROR(VLOOKUP(E66,'7月'!$G$3:$U$39,11,FALSE)&amp;"","")</f>
        <v/>
      </c>
      <c r="AN66" s="15">
        <f>IFERROR(VLOOKUP(E66,'7月'!$G$3:$U$39,13,FALSE),0)</f>
        <v>0</v>
      </c>
      <c r="AO66" s="94">
        <f t="shared" si="17"/>
        <v>23</v>
      </c>
      <c r="AP66" s="93" t="str">
        <f>IFERROR(VLOOKUP(E66,'8月'!$G$3:$U$50,6,FALSE)&amp;"","")</f>
        <v/>
      </c>
      <c r="AQ66" s="15" t="str">
        <f>IFERROR(VLOOKUP(E66,'8月'!$G$3:$U$50,3,FALSE)&amp;"","")</f>
        <v/>
      </c>
      <c r="AR66" s="15" t="str">
        <f>IFERROR(VLOOKUP(E66,'8月'!$G$3:$U$50,7,FALSE)&amp;"","")</f>
        <v/>
      </c>
      <c r="AS66" s="62" t="str">
        <f>IFERROR(VLOOKUP(E66,'8月'!$G$3:$U$50,9,FALSE)&amp;"","")</f>
        <v/>
      </c>
      <c r="AT66" s="62" t="str">
        <f>IFERROR(VLOOKUP(E66,'8月'!$G$3:$U$50,10,FALSE)&amp;"","")</f>
        <v/>
      </c>
      <c r="AU66" s="62" t="str">
        <f>IFERROR(VLOOKUP(E66,'8月'!$G$3:$U$50,11,FALSE)&amp;"","")</f>
        <v/>
      </c>
      <c r="AV66" s="15">
        <f>IFERROR(VLOOKUP(E66,'8月'!$G$3:$U$50,14,FALSE),0)</f>
        <v>0</v>
      </c>
      <c r="AW66" s="94">
        <f t="shared" si="18"/>
        <v>23</v>
      </c>
      <c r="AX66" s="93" t="str">
        <f>IFERROR(VLOOKUP(E66,'9月'!$G$3:$U$51,6,FALSE)&amp;"","")</f>
        <v/>
      </c>
      <c r="AY66" s="15" t="str">
        <f>IFERROR(VLOOKUP(E66,'9月'!$G$3:$U$51,3,FALSE)&amp;"","")</f>
        <v/>
      </c>
      <c r="AZ66" s="15" t="str">
        <f>IFERROR(VLOOKUP(E66,'9月'!$G$3:$U$51,7,FALSE)&amp;"","")</f>
        <v/>
      </c>
      <c r="BA66" s="15" t="str">
        <f>IFERROR(VLOOKUP(E66,'9月'!$G$3:$U$51,9,FALSE)&amp;"","")</f>
        <v/>
      </c>
      <c r="BB66" s="62" t="str">
        <f>IFERROR(VLOOKUP(E66,'9月'!$G$3:$U$51,10,FALSE)&amp;"","")</f>
        <v/>
      </c>
      <c r="BC66" s="62" t="str">
        <f>IFERROR(VLOOKUP(E66,'9月'!$G$3:$U$51,11,FALSE)&amp;"","")</f>
        <v/>
      </c>
      <c r="BD66" s="15">
        <f>IFERROR(VLOOKUP(E66,'9月'!$G$3:$U$51,14,FALSE),0)</f>
        <v>0</v>
      </c>
      <c r="BE66" s="94">
        <f t="shared" si="19"/>
        <v>23</v>
      </c>
      <c r="BF66" s="93" t="str">
        <f>IFERROR(VLOOKUP(E66,'10月'!$G$3:$U$49,6,FALSE)&amp;"","")</f>
        <v>95</v>
      </c>
      <c r="BG66" s="15" t="str">
        <f>IFERROR(VLOOKUP(E66,'10月'!$G$3:$U$49,3,FALSE)&amp;"","")</f>
        <v>13</v>
      </c>
      <c r="BH66" s="15" t="str">
        <f>IFERROR(VLOOKUP(E66,'10月'!$G$3:$U$49,7,FALSE)&amp;"","")</f>
        <v>82</v>
      </c>
      <c r="BI66" s="15" t="str">
        <f>IFERROR(VLOOKUP(E66,'10月'!$G$3:$U$49,9,FALSE)&amp;"","")</f>
        <v/>
      </c>
      <c r="BJ66" s="62" t="str">
        <f>IFERROR(VLOOKUP(E66,'10月'!$G$3:$U$49,10,FALSE)&amp;"","")</f>
        <v/>
      </c>
      <c r="BK66" s="62" t="str">
        <f>IFERROR(VLOOKUP(E66,'10月'!$G$3:$U$49,11,FALSE)&amp;"","")</f>
        <v/>
      </c>
      <c r="BL66" s="15">
        <f>IFERROR(VLOOKUP(E66,'10月'!$G$3:$U$49,14,FALSE),0)</f>
        <v>1</v>
      </c>
      <c r="BM66" s="62">
        <f t="shared" si="20"/>
        <v>24</v>
      </c>
      <c r="BN66" s="74"/>
      <c r="BO66" s="584">
        <v>91</v>
      </c>
      <c r="BP66" s="584">
        <v>88</v>
      </c>
      <c r="BQ66" s="584">
        <v>86</v>
      </c>
      <c r="BR66" s="584" t="s">
        <v>1009</v>
      </c>
      <c r="BS66" s="584" t="s">
        <v>1009</v>
      </c>
      <c r="BT66" s="584" t="s">
        <v>1009</v>
      </c>
      <c r="BU66" s="584">
        <v>95</v>
      </c>
      <c r="BV66" s="609">
        <f t="shared" si="21"/>
        <v>90</v>
      </c>
      <c r="BW66" s="64">
        <f t="shared" si="13"/>
        <v>14.4</v>
      </c>
      <c r="BX66" s="603"/>
    </row>
    <row r="67" spans="1:78" s="25" customFormat="1" ht="19.5" customHeight="1">
      <c r="A67" s="57">
        <f t="shared" si="9"/>
        <v>64</v>
      </c>
      <c r="B67" s="65" t="s">
        <v>87</v>
      </c>
      <c r="C67" s="65" t="s">
        <v>294</v>
      </c>
      <c r="D67" s="128" t="s">
        <v>86</v>
      </c>
      <c r="E67" s="154" t="s">
        <v>450</v>
      </c>
      <c r="F67" s="152" t="s">
        <v>101</v>
      </c>
      <c r="G67" s="129">
        <v>32</v>
      </c>
      <c r="H67" s="59"/>
      <c r="I67" s="77"/>
      <c r="J67" s="91">
        <f>IFERROR(VLOOKUP(E67,'4月'!$H$3:$T$53,7,FALSE),"")</f>
        <v>118</v>
      </c>
      <c r="K67" s="61">
        <f>IFERROR(VLOOKUP(E67,'4月'!$H$3:$T$53,2,FALSE),"")</f>
        <v>32</v>
      </c>
      <c r="L67" s="61" t="str">
        <f>IFERROR(VLOOKUP(E67,'4月'!$H$3:$T$53,8,FALSE)&amp;"","")</f>
        <v>86</v>
      </c>
      <c r="M67" s="61" t="str">
        <f>IFERROR(VLOOKUP(E67,'4月'!$H$3:$R$53,9,FALSE)&amp;"","")</f>
        <v/>
      </c>
      <c r="N67" s="61" t="str">
        <f>IFERROR(VLOOKUP(E67,'4月'!$H$3:$R$53,10,FALSE)&amp;"","")</f>
        <v/>
      </c>
      <c r="O67" s="61" t="str">
        <f>IFERROR(VLOOKUP(E67,'4月'!$H$3:$R$53,11,FALSE)&amp;"","")</f>
        <v/>
      </c>
      <c r="P67" s="61">
        <f>IFERROR(VLOOKUP(E67,'4月'!$H$3:$T$53,13,FALSE),0)</f>
        <v>1</v>
      </c>
      <c r="Q67" s="92">
        <f t="shared" si="14"/>
        <v>1</v>
      </c>
      <c r="R67" s="91" t="str">
        <f>IFERROR(VLOOKUP(E67,'5月'!$G$3:$U$51,6,FALSE)&amp;"","")</f>
        <v>111</v>
      </c>
      <c r="S67" s="153" t="str">
        <f>IFERROR(VLOOKUP(E67,'5月'!$G$3:$U$51,3,FALSE)&amp;"","")</f>
        <v>32</v>
      </c>
      <c r="T67" s="61" t="str">
        <f>IFERROR(VLOOKUP(E67,'5月'!$G$3:$U$51,7,FALSE)&amp;"","")</f>
        <v>79</v>
      </c>
      <c r="U67" s="61" t="str">
        <f>IFERROR(VLOOKUP(E67,'5月'!$G$3:$U$51,9,FALSE)&amp;"","")</f>
        <v/>
      </c>
      <c r="V67" s="61" t="str">
        <f>IFERROR(VLOOKUP(E67,'5月'!$G$3:$U$51,9,FALSE)&amp;"","")</f>
        <v/>
      </c>
      <c r="W67" s="61" t="str">
        <f>IFERROR(VLOOKUP(E67,'5月'!$G$3:$U$51,10,FALSE)&amp;"","")</f>
        <v/>
      </c>
      <c r="X67" s="61">
        <f>IFERROR(VLOOKUP(E67,'5月'!$G$3:$U$51,13,FALSE),0)</f>
        <v>1</v>
      </c>
      <c r="Y67" s="92">
        <f t="shared" si="15"/>
        <v>2</v>
      </c>
      <c r="Z67" s="93" t="str">
        <f>IFERROR(VLOOKUP(E67,'6月'!$G$3:$U$55,6,FALSE)&amp;"","")</f>
        <v>109</v>
      </c>
      <c r="AA67" s="15" t="str">
        <f>IFERROR(VLOOKUP(E67,'6月'!$G$3:$U$55,3,FALSE)&amp;"","")</f>
        <v>32</v>
      </c>
      <c r="AB67" s="15" t="str">
        <f>IFERROR(VLOOKUP(E67,'6月'!$G$3:$U$55,7,FALSE)&amp;"","")</f>
        <v>77</v>
      </c>
      <c r="AC67" s="15" t="str">
        <f>IFERROR(VLOOKUP(E67,'6月'!$G$3:$U$55,9,FALSE)&amp;"","")</f>
        <v/>
      </c>
      <c r="AD67" s="15" t="str">
        <f>IFERROR(VLOOKUP(E67,'6月'!$G$3:$U$55,10,FALSE)&amp;"","")</f>
        <v/>
      </c>
      <c r="AE67" s="15" t="str">
        <f>IFERROR(VLOOKUP(E67,'6月'!$G$3:$U$55,11,FALSE)&amp;"","")</f>
        <v/>
      </c>
      <c r="AF67" s="15">
        <f>IFERROR(VLOOKUP(E67,'6月'!$G$3:$U$55,13,FALSE),0)</f>
        <v>1</v>
      </c>
      <c r="AG67" s="94">
        <f t="shared" si="16"/>
        <v>3</v>
      </c>
      <c r="AH67" s="93" t="str">
        <f>IFERROR(VLOOKUP(E67,'7月'!$G$3:$U$39,6,FALSE)&amp;"","")</f>
        <v/>
      </c>
      <c r="AI67" s="15" t="str">
        <f>IFERROR(VLOOKUP(E67,'7月'!$G$3:$U$39,3,FALSE)&amp;"","")</f>
        <v/>
      </c>
      <c r="AJ67" s="15" t="str">
        <f>IFERROR(VLOOKUP(E67,'7月'!$G$3:$U$39,7,FALSE)&amp;"","")</f>
        <v/>
      </c>
      <c r="AK67" s="15" t="str">
        <f>IFERROR(VLOOKUP(E67,'7月'!$G$3:$U$39,9,FALSE)&amp;"","")</f>
        <v/>
      </c>
      <c r="AL67" s="15" t="str">
        <f>IFERROR(VLOOKUP(E67,'7月'!$G$3:$U$39,10,FALSE)&amp;"","")</f>
        <v/>
      </c>
      <c r="AM67" s="15" t="str">
        <f>IFERROR(VLOOKUP(E67,'7月'!$G$3:$U$39,11,FALSE)&amp;"","")</f>
        <v/>
      </c>
      <c r="AN67" s="15">
        <f>IFERROR(VLOOKUP(E67,'7月'!$G$3:$U$39,13,FALSE),0)</f>
        <v>0</v>
      </c>
      <c r="AO67" s="94">
        <f t="shared" si="17"/>
        <v>3</v>
      </c>
      <c r="AP67" s="93" t="str">
        <f>IFERROR(VLOOKUP(E67,'8月'!$G$3:$U$50,6,FALSE)&amp;"","")</f>
        <v/>
      </c>
      <c r="AQ67" s="15" t="str">
        <f>IFERROR(VLOOKUP(E67,'8月'!$G$3:$U$50,3,FALSE)&amp;"","")</f>
        <v/>
      </c>
      <c r="AR67" s="15" t="str">
        <f>IFERROR(VLOOKUP(E67,'8月'!$G$3:$U$50,7,FALSE)&amp;"","")</f>
        <v/>
      </c>
      <c r="AS67" s="62" t="str">
        <f>IFERROR(VLOOKUP(E67,'8月'!$G$3:$U$50,9,FALSE)&amp;"","")</f>
        <v/>
      </c>
      <c r="AT67" s="62" t="str">
        <f>IFERROR(VLOOKUP(E67,'8月'!$G$3:$U$50,10,FALSE)&amp;"","")</f>
        <v/>
      </c>
      <c r="AU67" s="62" t="str">
        <f>IFERROR(VLOOKUP(E67,'8月'!$G$3:$U$50,11,FALSE)&amp;"","")</f>
        <v/>
      </c>
      <c r="AV67" s="15">
        <f>IFERROR(VLOOKUP(E67,'8月'!$G$3:$U$50,14,FALSE),0)</f>
        <v>0</v>
      </c>
      <c r="AW67" s="94">
        <f t="shared" si="18"/>
        <v>3</v>
      </c>
      <c r="AX67" s="93" t="str">
        <f>IFERROR(VLOOKUP(E67,'9月'!$G$3:$U$51,6,FALSE)&amp;"","")</f>
        <v/>
      </c>
      <c r="AY67" s="15" t="str">
        <f>IFERROR(VLOOKUP(E67,'9月'!$G$3:$U$51,3,FALSE)&amp;"","")</f>
        <v/>
      </c>
      <c r="AZ67" s="15" t="str">
        <f>IFERROR(VLOOKUP(E67,'9月'!$G$3:$U$51,7,FALSE)&amp;"","")</f>
        <v/>
      </c>
      <c r="BA67" s="15" t="str">
        <f>IFERROR(VLOOKUP(E67,'9月'!$G$3:$U$51,9,FALSE)&amp;"","")</f>
        <v/>
      </c>
      <c r="BB67" s="62" t="str">
        <f>IFERROR(VLOOKUP(E67,'9月'!$G$3:$U$51,10,FALSE)&amp;"","")</f>
        <v/>
      </c>
      <c r="BC67" s="62" t="str">
        <f>IFERROR(VLOOKUP(E67,'9月'!$G$3:$U$51,11,FALSE)&amp;"","")</f>
        <v/>
      </c>
      <c r="BD67" s="15">
        <f>IFERROR(VLOOKUP(E67,'9月'!$G$3:$U$51,14,FALSE),0)</f>
        <v>0</v>
      </c>
      <c r="BE67" s="94">
        <f t="shared" si="19"/>
        <v>3</v>
      </c>
      <c r="BF67" s="93" t="str">
        <f>IFERROR(VLOOKUP(E67,'10月'!$G$3:$U$49,6,FALSE)&amp;"","")</f>
        <v/>
      </c>
      <c r="BG67" s="15" t="str">
        <f>IFERROR(VLOOKUP(E67,'10月'!$G$3:$U$49,3,FALSE)&amp;"","")</f>
        <v/>
      </c>
      <c r="BH67" s="15" t="str">
        <f>IFERROR(VLOOKUP(E67,'10月'!$G$3:$U$49,7,FALSE)&amp;"","")</f>
        <v/>
      </c>
      <c r="BI67" s="15" t="str">
        <f>IFERROR(VLOOKUP(E67,'10月'!$G$3:$U$49,9,FALSE)&amp;"","")</f>
        <v/>
      </c>
      <c r="BJ67" s="62" t="str">
        <f>IFERROR(VLOOKUP(E67,'10月'!$G$3:$U$49,10,FALSE)&amp;"","")</f>
        <v/>
      </c>
      <c r="BK67" s="62" t="str">
        <f>IFERROR(VLOOKUP(E67,'10月'!$G$3:$U$49,11,FALSE)&amp;"","")</f>
        <v/>
      </c>
      <c r="BL67" s="15">
        <f>IFERROR(VLOOKUP(E67,'10月'!$G$3:$U$49,14,FALSE),0)</f>
        <v>0</v>
      </c>
      <c r="BM67" s="62">
        <f t="shared" si="20"/>
        <v>3</v>
      </c>
      <c r="BN67" s="74"/>
      <c r="BO67" s="584">
        <v>118</v>
      </c>
      <c r="BP67" s="584">
        <v>111</v>
      </c>
      <c r="BQ67" s="584">
        <v>109</v>
      </c>
      <c r="BR67" s="584" t="s">
        <v>1009</v>
      </c>
      <c r="BS67" s="584" t="s">
        <v>1009</v>
      </c>
      <c r="BT67" s="584" t="s">
        <v>1009</v>
      </c>
      <c r="BU67" s="584" t="s">
        <v>1009</v>
      </c>
      <c r="BV67" s="609">
        <f t="shared" si="21"/>
        <v>112.66666666666667</v>
      </c>
      <c r="BW67" s="64">
        <f t="shared" si="13"/>
        <v>32.533333333333339</v>
      </c>
      <c r="BX67" s="603"/>
    </row>
    <row r="68" spans="1:78" s="25" customFormat="1" ht="19.5" customHeight="1">
      <c r="A68" s="57">
        <f t="shared" si="9"/>
        <v>65</v>
      </c>
      <c r="B68" s="65" t="s">
        <v>295</v>
      </c>
      <c r="C68" s="65" t="s">
        <v>296</v>
      </c>
      <c r="D68" s="128" t="s">
        <v>3</v>
      </c>
      <c r="E68" s="154" t="s">
        <v>451</v>
      </c>
      <c r="F68" s="152" t="s">
        <v>101</v>
      </c>
      <c r="G68" s="129">
        <v>18</v>
      </c>
      <c r="H68" s="79"/>
      <c r="I68" s="77"/>
      <c r="J68" s="91">
        <f>IFERROR(VLOOKUP(E68,'4月'!$H$3:$T$53,7,FALSE),"")</f>
        <v>100</v>
      </c>
      <c r="K68" s="61">
        <f>IFERROR(VLOOKUP(E68,'4月'!$H$3:$T$53,2,FALSE),"")</f>
        <v>18</v>
      </c>
      <c r="L68" s="61" t="str">
        <f>IFERROR(VLOOKUP(E68,'4月'!$H$3:$T$53,8,FALSE)&amp;"","")</f>
        <v>82</v>
      </c>
      <c r="M68" s="61" t="str">
        <f>IFERROR(VLOOKUP(E68,'4月'!$H$3:$R$53,9,FALSE)&amp;"","")</f>
        <v/>
      </c>
      <c r="N68" s="61" t="str">
        <f>IFERROR(VLOOKUP(E68,'4月'!$H$3:$R$53,10,FALSE)&amp;"","")</f>
        <v/>
      </c>
      <c r="O68" s="61" t="str">
        <f>IFERROR(VLOOKUP(E68,'4月'!$H$3:$R$53,11,FALSE)&amp;"","")</f>
        <v/>
      </c>
      <c r="P68" s="61">
        <f>IFERROR(VLOOKUP(E68,'4月'!$H$3:$T$53,13,FALSE),0)</f>
        <v>1</v>
      </c>
      <c r="Q68" s="92">
        <f t="shared" ref="Q68:Q82" si="22">P68</f>
        <v>1</v>
      </c>
      <c r="R68" s="91" t="str">
        <f>IFERROR(VLOOKUP(E68,'5月'!$G$3:$U$51,6,FALSE)&amp;"","")</f>
        <v>94</v>
      </c>
      <c r="S68" s="153"/>
      <c r="T68" s="61" t="str">
        <f>IFERROR(VLOOKUP(E68,'5月'!$G$3:$U$51,7,FALSE)&amp;"","")</f>
        <v>76</v>
      </c>
      <c r="U68" s="61" t="str">
        <f>IFERROR(VLOOKUP(E68,'5月'!$G$3:$U$51,8,FALSE)&amp;"","")</f>
        <v/>
      </c>
      <c r="V68" s="61" t="str">
        <f>IFERROR(VLOOKUP(E68,'5月'!$G$3:$U$51,9,FALSE)&amp;"","")</f>
        <v/>
      </c>
      <c r="W68" s="61" t="str">
        <f>IFERROR(VLOOKUP(E68,'5月'!$G$3:$U$51,10,FALSE)&amp;"","")</f>
        <v/>
      </c>
      <c r="X68" s="61">
        <f>IFERROR(VLOOKUP(E68,'5月'!$G$3:$U$51,13,FALSE),0)</f>
        <v>1</v>
      </c>
      <c r="Y68" s="92">
        <f t="shared" ref="Y68:Y82" si="23">IFERROR(Q68+X68,0)</f>
        <v>2</v>
      </c>
      <c r="Z68" s="93" t="str">
        <f>IFERROR(VLOOKUP(E68,'6月'!$G$3:$U$55,6,FALSE)&amp;"","")</f>
        <v>88</v>
      </c>
      <c r="AA68" s="15" t="str">
        <f>IFERROR(VLOOKUP(E68,'6月'!$G$3:$U$55,3,FALSE)&amp;"","")</f>
        <v>18</v>
      </c>
      <c r="AB68" s="15" t="str">
        <f>IFERROR(VLOOKUP(E68,'6月'!$G$3:$U$55,7,FALSE)&amp;"","")</f>
        <v>70</v>
      </c>
      <c r="AC68" s="15" t="str">
        <f>IFERROR(VLOOKUP(E68,'6月'!$G$3:$U$55,9,FALSE)&amp;"","")</f>
        <v/>
      </c>
      <c r="AD68" s="15" t="str">
        <f>IFERROR(VLOOKUP(E68,'6月'!$G$3:$U$55,10,FALSE)&amp;"","")</f>
        <v/>
      </c>
      <c r="AE68" s="15" t="str">
        <f>IFERROR(VLOOKUP(E68,'6月'!$G$3:$U$55,11,FALSE)&amp;"","")</f>
        <v/>
      </c>
      <c r="AF68" s="15">
        <f>IFERROR(VLOOKUP(E68,'6月'!$G$3:$U$55,13,FALSE),0)</f>
        <v>11</v>
      </c>
      <c r="AG68" s="94">
        <f t="shared" ref="AG68:AG82" si="24">IFERROR(AF68+Y68,0)</f>
        <v>13</v>
      </c>
      <c r="AH68" s="93" t="str">
        <f>IFERROR(VLOOKUP(E68,'7月'!$G$3:$U$39,6,FALSE)&amp;"","")</f>
        <v/>
      </c>
      <c r="AI68" s="15" t="str">
        <f>IFERROR(VLOOKUP(E68,'7月'!$G$3:$U$39,3,FALSE)&amp;"","")</f>
        <v/>
      </c>
      <c r="AJ68" s="15" t="str">
        <f>IFERROR(VLOOKUP(E68,'7月'!$G$3:$U$39,7,FALSE)&amp;"","")</f>
        <v/>
      </c>
      <c r="AK68" s="15" t="str">
        <f>IFERROR(VLOOKUP(E68,'7月'!$G$3:$U$39,9,FALSE)&amp;"","")</f>
        <v/>
      </c>
      <c r="AL68" s="15" t="str">
        <f>IFERROR(VLOOKUP(E68,'7月'!$G$3:$U$39,10,FALSE)&amp;"","")</f>
        <v/>
      </c>
      <c r="AM68" s="15" t="str">
        <f>IFERROR(VLOOKUP(E68,'7月'!$G$3:$U$39,11,FALSE)&amp;"","")</f>
        <v/>
      </c>
      <c r="AN68" s="15">
        <f>IFERROR(VLOOKUP(E68,'7月'!$G$3:$U$39,13,FALSE),0)</f>
        <v>0</v>
      </c>
      <c r="AO68" s="94">
        <f t="shared" ref="AO68:AO82" si="25">IFERROR(AG68+AN68,0)</f>
        <v>13</v>
      </c>
      <c r="AP68" s="93" t="str">
        <f>IFERROR(VLOOKUP(E68,'8月'!$G$3:$U$50,6,FALSE)&amp;"","")</f>
        <v>92</v>
      </c>
      <c r="AQ68" s="15" t="str">
        <f>IFERROR(VLOOKUP(E68,'8月'!$G$3:$U$50,3,FALSE)&amp;"","")</f>
        <v>18</v>
      </c>
      <c r="AR68" s="15" t="str">
        <f>IFERROR(VLOOKUP(E68,'8月'!$G$3:$U$50,7,FALSE)&amp;"","")</f>
        <v>74</v>
      </c>
      <c r="AS68" s="62" t="str">
        <f>IFERROR(VLOOKUP(E68,'8月'!$G$3:$U$50,9,FALSE)&amp;"","")</f>
        <v>#5</v>
      </c>
      <c r="AT68" s="62" t="str">
        <f>IFERROR(VLOOKUP(E68,'8月'!$G$3:$U$50,10,FALSE)&amp;"","")</f>
        <v/>
      </c>
      <c r="AU68" s="62" t="str">
        <f>IFERROR(VLOOKUP(E68,'8月'!$G$3:$U$50,11,FALSE)&amp;"","")</f>
        <v/>
      </c>
      <c r="AV68" s="15">
        <f>IFERROR(VLOOKUP(E68,'8月'!$G$3:$U$50,14,FALSE),0)</f>
        <v>4</v>
      </c>
      <c r="AW68" s="94">
        <f t="shared" ref="AW68:AW83" si="26">IFERROR(AO68+AV68,0)</f>
        <v>17</v>
      </c>
      <c r="AX68" s="93" t="str">
        <f>IFERROR(VLOOKUP(E68,'9月'!$G$3:$U$51,6,FALSE)&amp;"","")</f>
        <v>102</v>
      </c>
      <c r="AY68" s="15" t="str">
        <f>IFERROR(VLOOKUP(E68,'9月'!$G$3:$U$51,3,FALSE)&amp;"","")</f>
        <v>18</v>
      </c>
      <c r="AZ68" s="15" t="str">
        <f>IFERROR(VLOOKUP(E68,'9月'!$G$3:$U$51,7,FALSE)&amp;"","")</f>
        <v>84</v>
      </c>
      <c r="BA68" s="15" t="str">
        <f>IFERROR(VLOOKUP(E68,'9月'!$G$3:$U$51,9,FALSE)&amp;"","")</f>
        <v/>
      </c>
      <c r="BB68" s="62" t="str">
        <f>IFERROR(VLOOKUP(E68,'9月'!$G$3:$U$51,10,FALSE)&amp;"","")</f>
        <v/>
      </c>
      <c r="BC68" s="62" t="str">
        <f>IFERROR(VLOOKUP(E68,'9月'!$G$3:$U$51,11,FALSE)&amp;"","")</f>
        <v/>
      </c>
      <c r="BD68" s="15">
        <f>IFERROR(VLOOKUP(E68,'9月'!$G$3:$U$51,14,FALSE),0)</f>
        <v>1</v>
      </c>
      <c r="BE68" s="94">
        <f t="shared" ref="BE68:BE83" si="27">IFERROR(AW68+BD68,0)</f>
        <v>18</v>
      </c>
      <c r="BF68" s="93" t="str">
        <f>IFERROR(VLOOKUP(E68,'10月'!$G$3:$U$49,6,FALSE)&amp;"","")</f>
        <v/>
      </c>
      <c r="BG68" s="15" t="str">
        <f>IFERROR(VLOOKUP(E68,'10月'!$G$3:$U$49,3,FALSE)&amp;"","")</f>
        <v/>
      </c>
      <c r="BH68" s="15" t="str">
        <f>IFERROR(VLOOKUP(E68,'10月'!$G$3:$U$49,7,FALSE)&amp;"","")</f>
        <v/>
      </c>
      <c r="BI68" s="15" t="str">
        <f>IFERROR(VLOOKUP(E68,'10月'!$G$3:$U$49,9,FALSE)&amp;"","")</f>
        <v/>
      </c>
      <c r="BJ68" s="62" t="str">
        <f>IFERROR(VLOOKUP(E68,'10月'!$G$3:$U$49,10,FALSE)&amp;"","")</f>
        <v/>
      </c>
      <c r="BK68" s="62" t="str">
        <f>IFERROR(VLOOKUP(E68,'10月'!$G$3:$U$49,11,FALSE)&amp;"","")</f>
        <v/>
      </c>
      <c r="BL68" s="15">
        <f>IFERROR(VLOOKUP(E68,'10月'!$G$3:$U$49,14,FALSE),0)</f>
        <v>0</v>
      </c>
      <c r="BM68" s="62">
        <f t="shared" ref="BM68:BM83" si="28">BE68+BL68</f>
        <v>18</v>
      </c>
      <c r="BN68" s="74"/>
      <c r="BO68" s="584">
        <v>100</v>
      </c>
      <c r="BP68" s="584">
        <v>94</v>
      </c>
      <c r="BQ68" s="584">
        <v>88</v>
      </c>
      <c r="BR68" s="584" t="s">
        <v>1009</v>
      </c>
      <c r="BS68" s="584">
        <v>92</v>
      </c>
      <c r="BT68" s="584">
        <v>102</v>
      </c>
      <c r="BU68" s="584" t="s">
        <v>1009</v>
      </c>
      <c r="BV68" s="609">
        <f t="shared" ref="BV68:BV83" si="29">IFERROR(AVERAGE(BO68,BP68,BQ68,BR68,BS68,BT68,BU68),"-")</f>
        <v>95.2</v>
      </c>
      <c r="BW68" s="64">
        <f t="shared" si="13"/>
        <v>18.560000000000002</v>
      </c>
      <c r="BX68" s="603"/>
    </row>
    <row r="69" spans="1:78" s="25" customFormat="1" ht="19.5" customHeight="1">
      <c r="A69" s="57">
        <f t="shared" si="9"/>
        <v>66</v>
      </c>
      <c r="B69" s="65" t="s">
        <v>147</v>
      </c>
      <c r="C69" s="65" t="s">
        <v>148</v>
      </c>
      <c r="D69" s="128" t="s">
        <v>149</v>
      </c>
      <c r="E69" s="154" t="s">
        <v>452</v>
      </c>
      <c r="F69" s="152"/>
      <c r="G69" s="129">
        <v>20</v>
      </c>
      <c r="H69" s="79"/>
      <c r="I69" s="77"/>
      <c r="J69" s="91" t="str">
        <f>IFERROR(VLOOKUP(E69,'4月'!$H$3:$T$53,7,FALSE),"")</f>
        <v/>
      </c>
      <c r="K69" s="61" t="str">
        <f>IFERROR(VLOOKUP(E69,'4月'!$H$3:$T$53,2,FALSE),"")</f>
        <v/>
      </c>
      <c r="L69" s="61" t="str">
        <f>IFERROR(VLOOKUP(E69,'4月'!$H$3:$T$53,8,FALSE)&amp;"","")</f>
        <v/>
      </c>
      <c r="M69" s="61" t="str">
        <f>IFERROR(VLOOKUP(E69,'4月'!$H$3:$R$53,9,FALSE)&amp;"","")</f>
        <v/>
      </c>
      <c r="N69" s="61" t="str">
        <f>IFERROR(VLOOKUP(E69,'4月'!$H$3:$R$53,10,FALSE)&amp;"","")</f>
        <v/>
      </c>
      <c r="O69" s="61" t="str">
        <f>IFERROR(VLOOKUP(E69,'4月'!$H$3:$R$53,11,FALSE)&amp;"","")</f>
        <v/>
      </c>
      <c r="P69" s="61">
        <f>IFERROR(VLOOKUP(E69,'4月'!$H$3:$T$53,13,FALSE),0)</f>
        <v>0</v>
      </c>
      <c r="Q69" s="92">
        <f t="shared" si="22"/>
        <v>0</v>
      </c>
      <c r="R69" s="91" t="str">
        <f>IFERROR(VLOOKUP(E69,'5月'!$G$3:$U$51,6,FALSE)&amp;"","")</f>
        <v/>
      </c>
      <c r="S69" s="153" t="s">
        <v>830</v>
      </c>
      <c r="T69" s="61" t="str">
        <f>IFERROR(VLOOKUP(E69,'5月'!$G$3:$U$51,7,FALSE)&amp;"","")</f>
        <v/>
      </c>
      <c r="U69" s="61" t="str">
        <f>IFERROR(VLOOKUP(E69,'5月'!$G$3:$U$51,9,FALSE)&amp;"","")</f>
        <v/>
      </c>
      <c r="V69" s="61" t="str">
        <f>IFERROR(VLOOKUP(E69,'5月'!$G$3:$U$51,9,FALSE)&amp;"","")</f>
        <v/>
      </c>
      <c r="W69" s="61" t="str">
        <f>IFERROR(VLOOKUP(E69,'5月'!$G$3:$U$51,10,FALSE)&amp;"","")</f>
        <v/>
      </c>
      <c r="X69" s="61">
        <f>IFERROR(VLOOKUP(E69,'5月'!$G$3:$U$51,13,FALSE),0)</f>
        <v>0</v>
      </c>
      <c r="Y69" s="92">
        <f t="shared" si="23"/>
        <v>0</v>
      </c>
      <c r="Z69" s="93" t="str">
        <f>IFERROR(VLOOKUP(E69,'6月'!$G$3:$U$55,6,FALSE)&amp;"","")</f>
        <v/>
      </c>
      <c r="AA69" s="15" t="str">
        <f>IFERROR(VLOOKUP(E69,'6月'!$G$3:$U$55,3,FALSE)&amp;"","")</f>
        <v/>
      </c>
      <c r="AB69" s="15" t="str">
        <f>IFERROR(VLOOKUP(E69,'6月'!$G$3:$U$55,7,FALSE)&amp;"","")</f>
        <v/>
      </c>
      <c r="AC69" s="15" t="str">
        <f>IFERROR(VLOOKUP(E69,'6月'!$G$3:$U$55,9,FALSE)&amp;"","")</f>
        <v/>
      </c>
      <c r="AD69" s="15" t="str">
        <f>IFERROR(VLOOKUP(E69,'6月'!$G$3:$U$55,10,FALSE)&amp;"","")</f>
        <v/>
      </c>
      <c r="AE69" s="15" t="str">
        <f>IFERROR(VLOOKUP(E69,'6月'!$G$3:$U$55,11,FALSE)&amp;"","")</f>
        <v/>
      </c>
      <c r="AF69" s="15">
        <f>IFERROR(VLOOKUP(E69,'6月'!$G$3:$U$55,13,FALSE),0)</f>
        <v>0</v>
      </c>
      <c r="AG69" s="94">
        <f t="shared" si="24"/>
        <v>0</v>
      </c>
      <c r="AH69" s="93" t="str">
        <f>IFERROR(VLOOKUP(E69,'7月'!$G$3:$U$39,6,FALSE)&amp;"","")</f>
        <v/>
      </c>
      <c r="AI69" s="15" t="str">
        <f>IFERROR(VLOOKUP(E69,'7月'!$G$3:$U$39,3,FALSE)&amp;"","")</f>
        <v/>
      </c>
      <c r="AJ69" s="15" t="str">
        <f>IFERROR(VLOOKUP(E69,'7月'!$G$3:$U$39,7,FALSE)&amp;"","")</f>
        <v/>
      </c>
      <c r="AK69" s="15" t="str">
        <f>IFERROR(VLOOKUP(E69,'7月'!$G$3:$U$39,9,FALSE)&amp;"","")</f>
        <v/>
      </c>
      <c r="AL69" s="15" t="str">
        <f>IFERROR(VLOOKUP(E69,'7月'!$G$3:$U$39,10,FALSE)&amp;"","")</f>
        <v/>
      </c>
      <c r="AM69" s="15" t="str">
        <f>IFERROR(VLOOKUP(E69,'7月'!$G$3:$U$39,11,FALSE)&amp;"","")</f>
        <v/>
      </c>
      <c r="AN69" s="15">
        <f>IFERROR(VLOOKUP(E69,'7月'!$G$3:$U$39,13,FALSE),0)</f>
        <v>0</v>
      </c>
      <c r="AO69" s="94">
        <f t="shared" si="25"/>
        <v>0</v>
      </c>
      <c r="AP69" s="93" t="str">
        <f>IFERROR(VLOOKUP(E69,'8月'!$G$3:$U$50,6,FALSE)&amp;"","")</f>
        <v/>
      </c>
      <c r="AQ69" s="15" t="str">
        <f>IFERROR(VLOOKUP(E69,'8月'!$G$3:$U$50,3,FALSE)&amp;"","")</f>
        <v/>
      </c>
      <c r="AR69" s="15" t="str">
        <f>IFERROR(VLOOKUP(E69,'8月'!$G$3:$U$50,7,FALSE)&amp;"","")</f>
        <v/>
      </c>
      <c r="AS69" s="62" t="str">
        <f>IFERROR(VLOOKUP(E69,'8月'!$G$3:$U$50,9,FALSE)&amp;"","")</f>
        <v/>
      </c>
      <c r="AT69" s="62" t="str">
        <f>IFERROR(VLOOKUP(E69,'8月'!$G$3:$U$50,10,FALSE)&amp;"","")</f>
        <v/>
      </c>
      <c r="AU69" s="62" t="str">
        <f>IFERROR(VLOOKUP(E69,'8月'!$G$3:$U$50,11,FALSE)&amp;"","")</f>
        <v/>
      </c>
      <c r="AV69" s="15">
        <f>IFERROR(VLOOKUP(E69,'8月'!$G$3:$U$50,14,FALSE),0)</f>
        <v>0</v>
      </c>
      <c r="AW69" s="94">
        <f t="shared" si="26"/>
        <v>0</v>
      </c>
      <c r="AX69" s="93" t="str">
        <f>IFERROR(VLOOKUP(E69,'9月'!$G$3:$U$51,6,FALSE)&amp;"","")</f>
        <v/>
      </c>
      <c r="AY69" s="15" t="str">
        <f>IFERROR(VLOOKUP(E69,'9月'!$G$3:$U$51,3,FALSE)&amp;"","")</f>
        <v/>
      </c>
      <c r="AZ69" s="15" t="str">
        <f>IFERROR(VLOOKUP(E69,'9月'!$G$3:$U$51,7,FALSE)&amp;"","")</f>
        <v/>
      </c>
      <c r="BA69" s="15" t="str">
        <f>IFERROR(VLOOKUP(E69,'9月'!$G$3:$U$51,9,FALSE)&amp;"","")</f>
        <v/>
      </c>
      <c r="BB69" s="62" t="str">
        <f>IFERROR(VLOOKUP(E69,'9月'!$G$3:$U$51,10,FALSE)&amp;"","")</f>
        <v/>
      </c>
      <c r="BC69" s="62" t="str">
        <f>IFERROR(VLOOKUP(E69,'9月'!$G$3:$U$51,11,FALSE)&amp;"","")</f>
        <v/>
      </c>
      <c r="BD69" s="15">
        <f>IFERROR(VLOOKUP(E69,'9月'!$G$3:$U$51,14,FALSE),0)</f>
        <v>0</v>
      </c>
      <c r="BE69" s="94">
        <f t="shared" si="27"/>
        <v>0</v>
      </c>
      <c r="BF69" s="93" t="str">
        <f>IFERROR(VLOOKUP(E69,'10月'!$G$3:$U$49,6,FALSE)&amp;"","")</f>
        <v/>
      </c>
      <c r="BG69" s="15" t="str">
        <f>IFERROR(VLOOKUP(E69,'10月'!$G$3:$U$49,3,FALSE)&amp;"","")</f>
        <v/>
      </c>
      <c r="BH69" s="15" t="str">
        <f>IFERROR(VLOOKUP(E69,'10月'!$G$3:$U$49,7,FALSE)&amp;"","")</f>
        <v/>
      </c>
      <c r="BI69" s="15" t="str">
        <f>IFERROR(VLOOKUP(E69,'10月'!$G$3:$U$49,9,FALSE)&amp;"","")</f>
        <v/>
      </c>
      <c r="BJ69" s="62" t="str">
        <f>IFERROR(VLOOKUP(E69,'10月'!$G$3:$U$49,10,FALSE)&amp;"","")</f>
        <v/>
      </c>
      <c r="BK69" s="62" t="str">
        <f>IFERROR(VLOOKUP(E69,'10月'!$G$3:$U$49,11,FALSE)&amp;"","")</f>
        <v/>
      </c>
      <c r="BL69" s="15">
        <f>IFERROR(VLOOKUP(E69,'10月'!$G$3:$U$49,14,FALSE),0)</f>
        <v>0</v>
      </c>
      <c r="BM69" s="62">
        <f t="shared" si="28"/>
        <v>0</v>
      </c>
      <c r="BN69" s="74"/>
      <c r="BO69" s="584" t="s">
        <v>1009</v>
      </c>
      <c r="BP69" s="584" t="s">
        <v>1009</v>
      </c>
      <c r="BQ69" s="584" t="s">
        <v>1009</v>
      </c>
      <c r="BR69" s="584" t="s">
        <v>1009</v>
      </c>
      <c r="BS69" s="584" t="s">
        <v>1009</v>
      </c>
      <c r="BT69" s="584" t="s">
        <v>1009</v>
      </c>
      <c r="BU69" s="584" t="s">
        <v>1009</v>
      </c>
      <c r="BV69" s="609" t="str">
        <f t="shared" si="29"/>
        <v>-</v>
      </c>
      <c r="BW69" s="64" t="str">
        <f t="shared" si="13"/>
        <v>-</v>
      </c>
      <c r="BX69" s="603"/>
    </row>
    <row r="70" spans="1:78" s="25" customFormat="1" ht="19.5" customHeight="1">
      <c r="A70" s="57">
        <f t="shared" ref="A70:A83" si="30">A69+1</f>
        <v>67</v>
      </c>
      <c r="B70" s="65" t="s">
        <v>82</v>
      </c>
      <c r="C70" s="65" t="s">
        <v>83</v>
      </c>
      <c r="D70" s="128" t="s">
        <v>3</v>
      </c>
      <c r="E70" s="154" t="s">
        <v>453</v>
      </c>
      <c r="F70" s="152" t="s">
        <v>101</v>
      </c>
      <c r="G70" s="129">
        <v>16</v>
      </c>
      <c r="H70" s="59"/>
      <c r="I70" s="60"/>
      <c r="J70" s="91">
        <f>IFERROR(VLOOKUP(E70,'4月'!$H$3:$T$53,7,FALSE),"")</f>
        <v>97</v>
      </c>
      <c r="K70" s="61">
        <f>IFERROR(VLOOKUP(E70,'4月'!$H$3:$T$53,2,FALSE),"")</f>
        <v>16</v>
      </c>
      <c r="L70" s="61" t="str">
        <f>IFERROR(VLOOKUP(E70,'4月'!$H$3:$T$53,8,FALSE)&amp;"","")</f>
        <v>81</v>
      </c>
      <c r="M70" s="61" t="str">
        <f>IFERROR(VLOOKUP(E70,'4月'!$H$3:$R$53,9,FALSE)&amp;"","")</f>
        <v/>
      </c>
      <c r="N70" s="61" t="str">
        <f>IFERROR(VLOOKUP(E70,'4月'!$H$3:$R$53,10,FALSE)&amp;"","")</f>
        <v/>
      </c>
      <c r="O70" s="61" t="str">
        <f>IFERROR(VLOOKUP(E70,'4月'!$H$3:$R$53,11,FALSE)&amp;"","")</f>
        <v/>
      </c>
      <c r="P70" s="61">
        <f>IFERROR(VLOOKUP(E70,'4月'!$H$3:$T$53,13,FALSE),0)</f>
        <v>4</v>
      </c>
      <c r="Q70" s="92">
        <f t="shared" si="22"/>
        <v>4</v>
      </c>
      <c r="R70" s="91" t="str">
        <f>IFERROR(VLOOKUP(E70,'5月'!$G$3:$U$51,6,FALSE)&amp;"","")</f>
        <v>89</v>
      </c>
      <c r="S70" s="153"/>
      <c r="T70" s="61" t="str">
        <f>IFERROR(VLOOKUP(E70,'5月'!$G$3:$U$51,7,FALSE)&amp;"","")</f>
        <v>73</v>
      </c>
      <c r="U70" s="61" t="str">
        <f>IFERROR(VLOOKUP(E70,'5月'!$G$3:$U$51,8,FALSE)&amp;"","")</f>
        <v/>
      </c>
      <c r="V70" s="61" t="str">
        <f>IFERROR(VLOOKUP(E70,'5月'!$G$3:$U$51,9,FALSE)&amp;"","")</f>
        <v>#1</v>
      </c>
      <c r="W70" s="61" t="str">
        <f>IFERROR(VLOOKUP(E70,'5月'!$G$3:$U$51,10,FALSE)&amp;"","")</f>
        <v/>
      </c>
      <c r="X70" s="61">
        <f>IFERROR(VLOOKUP(E70,'5月'!$G$3:$U$51,13,FALSE),0)</f>
        <v>11</v>
      </c>
      <c r="Y70" s="92">
        <f t="shared" si="23"/>
        <v>15</v>
      </c>
      <c r="Z70" s="93" t="str">
        <f>IFERROR(VLOOKUP(E70,'6月'!$G$3:$U$55,6,FALSE)&amp;"","")</f>
        <v>87</v>
      </c>
      <c r="AA70" s="15" t="str">
        <f>IFERROR(VLOOKUP(E70,'6月'!$G$3:$U$55,3,FALSE)&amp;"","")</f>
        <v>16</v>
      </c>
      <c r="AB70" s="15" t="str">
        <f>IFERROR(VLOOKUP(E70,'6月'!$G$3:$U$55,7,FALSE)&amp;"","")</f>
        <v>71</v>
      </c>
      <c r="AC70" s="15" t="str">
        <f>IFERROR(VLOOKUP(E70,'6月'!$G$3:$U$55,9,FALSE)&amp;"","")</f>
        <v>#8</v>
      </c>
      <c r="AD70" s="15" t="str">
        <f>IFERROR(VLOOKUP(E70,'6月'!$G$3:$U$55,10,FALSE)&amp;"","")</f>
        <v/>
      </c>
      <c r="AE70" s="15" t="str">
        <f>IFERROR(VLOOKUP(E70,'6月'!$G$3:$U$55,11,FALSE)&amp;"","")</f>
        <v/>
      </c>
      <c r="AF70" s="15">
        <f>IFERROR(VLOOKUP(E70,'6月'!$G$3:$U$55,13,FALSE),0)</f>
        <v>9</v>
      </c>
      <c r="AG70" s="94">
        <f t="shared" si="24"/>
        <v>24</v>
      </c>
      <c r="AH70" s="93" t="str">
        <f>IFERROR(VLOOKUP(E70,'7月'!$G$3:$U$39,6,FALSE)&amp;"","")</f>
        <v>99</v>
      </c>
      <c r="AI70" s="15" t="str">
        <f>IFERROR(VLOOKUP(E70,'7月'!$G$3:$U$39,3,FALSE)&amp;"","")</f>
        <v>16</v>
      </c>
      <c r="AJ70" s="15" t="str">
        <f>IFERROR(VLOOKUP(E70,'7月'!$G$3:$U$39,7,FALSE)&amp;"","")</f>
        <v>83</v>
      </c>
      <c r="AK70" s="15" t="str">
        <f>IFERROR(VLOOKUP(E70,'7月'!$G$3:$U$39,9,FALSE)&amp;"","")</f>
        <v/>
      </c>
      <c r="AL70" s="15" t="str">
        <f>IFERROR(VLOOKUP(E70,'7月'!$G$3:$U$39,10,FALSE)&amp;"","")</f>
        <v/>
      </c>
      <c r="AM70" s="15" t="str">
        <f>IFERROR(VLOOKUP(E70,'7月'!$G$3:$U$39,11,FALSE)&amp;"","")</f>
        <v/>
      </c>
      <c r="AN70" s="15">
        <f>IFERROR(VLOOKUP(E70,'7月'!$G$3:$U$39,13,FALSE),0)</f>
        <v>1</v>
      </c>
      <c r="AO70" s="94">
        <f t="shared" si="25"/>
        <v>25</v>
      </c>
      <c r="AP70" s="93" t="str">
        <f>IFERROR(VLOOKUP(E70,'8月'!$G$3:$U$50,6,FALSE)&amp;"","")</f>
        <v/>
      </c>
      <c r="AQ70" s="15" t="str">
        <f>IFERROR(VLOOKUP(E70,'8月'!$G$3:$U$50,3,FALSE)&amp;"","")</f>
        <v/>
      </c>
      <c r="AR70" s="15" t="str">
        <f>IFERROR(VLOOKUP(E70,'8月'!$G$3:$U$50,7,FALSE)&amp;"","")</f>
        <v/>
      </c>
      <c r="AS70" s="62" t="str">
        <f>IFERROR(VLOOKUP(E70,'8月'!$G$3:$U$50,9,FALSE)&amp;"","")</f>
        <v/>
      </c>
      <c r="AT70" s="62" t="str">
        <f>IFERROR(VLOOKUP(E70,'8月'!$G$3:$U$50,10,FALSE)&amp;"","")</f>
        <v/>
      </c>
      <c r="AU70" s="62" t="str">
        <f>IFERROR(VLOOKUP(E70,'8月'!$G$3:$U$50,11,FALSE)&amp;"","")</f>
        <v/>
      </c>
      <c r="AV70" s="15">
        <f>IFERROR(VLOOKUP(E70,'8月'!$G$3:$U$50,14,FALSE),0)</f>
        <v>0</v>
      </c>
      <c r="AW70" s="94">
        <f t="shared" si="26"/>
        <v>25</v>
      </c>
      <c r="AX70" s="93" t="str">
        <f>IFERROR(VLOOKUP(E70,'9月'!$G$3:$U$51,6,FALSE)&amp;"","")</f>
        <v>99</v>
      </c>
      <c r="AY70" s="15" t="str">
        <f>IFERROR(VLOOKUP(E70,'9月'!$G$3:$U$51,3,FALSE)&amp;"","")</f>
        <v>16</v>
      </c>
      <c r="AZ70" s="15" t="str">
        <f>IFERROR(VLOOKUP(E70,'9月'!$G$3:$U$51,7,FALSE)&amp;"","")</f>
        <v>83</v>
      </c>
      <c r="BA70" s="15" t="str">
        <f>IFERROR(VLOOKUP(E70,'9月'!$G$3:$U$51,9,FALSE)&amp;"","")</f>
        <v>#18</v>
      </c>
      <c r="BB70" s="62" t="str">
        <f>IFERROR(VLOOKUP(E70,'9月'!$G$3:$U$51,10,FALSE)&amp;"","")</f>
        <v/>
      </c>
      <c r="BC70" s="62" t="str">
        <f>IFERROR(VLOOKUP(E70,'9月'!$G$3:$U$51,11,FALSE)&amp;"","")</f>
        <v/>
      </c>
      <c r="BD70" s="15">
        <f>IFERROR(VLOOKUP(E70,'9月'!$G$3:$U$51,14,FALSE),0)</f>
        <v>1</v>
      </c>
      <c r="BE70" s="94">
        <f t="shared" si="27"/>
        <v>26</v>
      </c>
      <c r="BF70" s="93" t="str">
        <f>IFERROR(VLOOKUP(E70,'10月'!$G$3:$U$49,6,FALSE)&amp;"","")</f>
        <v>103</v>
      </c>
      <c r="BG70" s="15" t="str">
        <f>IFERROR(VLOOKUP(E70,'10月'!$G$3:$U$49,3,FALSE)&amp;"","")</f>
        <v>16</v>
      </c>
      <c r="BH70" s="15" t="str">
        <f>IFERROR(VLOOKUP(E70,'10月'!$G$3:$U$49,7,FALSE)&amp;"","")</f>
        <v>87</v>
      </c>
      <c r="BI70" s="15" t="str">
        <f>IFERROR(VLOOKUP(E70,'10月'!$G$3:$U$49,9,FALSE)&amp;"","")</f>
        <v/>
      </c>
      <c r="BJ70" s="62" t="str">
        <f>IFERROR(VLOOKUP(E70,'10月'!$G$3:$U$49,10,FALSE)&amp;"","")</f>
        <v/>
      </c>
      <c r="BK70" s="62" t="str">
        <f>IFERROR(VLOOKUP(E70,'10月'!$G$3:$U$49,11,FALSE)&amp;"","")</f>
        <v/>
      </c>
      <c r="BL70" s="15">
        <f>IFERROR(VLOOKUP(E70,'10月'!$G$3:$U$49,14,FALSE),0)</f>
        <v>1</v>
      </c>
      <c r="BM70" s="62">
        <f t="shared" si="28"/>
        <v>27</v>
      </c>
      <c r="BN70" s="74"/>
      <c r="BO70" s="584">
        <v>97</v>
      </c>
      <c r="BP70" s="584">
        <v>89</v>
      </c>
      <c r="BQ70" s="584">
        <v>87</v>
      </c>
      <c r="BR70" s="584">
        <v>99</v>
      </c>
      <c r="BS70" s="584" t="s">
        <v>1009</v>
      </c>
      <c r="BT70" s="584">
        <v>99</v>
      </c>
      <c r="BU70" s="584">
        <v>103</v>
      </c>
      <c r="BV70" s="609">
        <f t="shared" si="29"/>
        <v>95.666666666666671</v>
      </c>
      <c r="BW70" s="64">
        <f t="shared" si="13"/>
        <v>18.933333333333337</v>
      </c>
      <c r="BX70" s="603"/>
    </row>
    <row r="71" spans="1:78" s="25" customFormat="1" ht="19.5" customHeight="1">
      <c r="A71" s="57">
        <f t="shared" si="30"/>
        <v>68</v>
      </c>
      <c r="B71" s="65" t="s">
        <v>297</v>
      </c>
      <c r="C71" s="65" t="s">
        <v>298</v>
      </c>
      <c r="D71" s="128" t="s">
        <v>84</v>
      </c>
      <c r="E71" s="154" t="s">
        <v>454</v>
      </c>
      <c r="F71" s="152" t="s">
        <v>101</v>
      </c>
      <c r="G71" s="129">
        <v>18</v>
      </c>
      <c r="H71" s="143" t="s">
        <v>347</v>
      </c>
      <c r="I71" s="77"/>
      <c r="J71" s="91">
        <f>IFERROR(VLOOKUP(E71,'4月'!$H$3:$T$53,7,FALSE),"")</f>
        <v>95</v>
      </c>
      <c r="K71" s="61">
        <f>IFERROR(VLOOKUP(E71,'4月'!$H$3:$T$53,2,FALSE),"")</f>
        <v>20</v>
      </c>
      <c r="L71" s="147" t="str">
        <f>IFERROR(VLOOKUP(E71,'4月'!$H$3:$T$53,8,FALSE)&amp;"","")</f>
        <v>75</v>
      </c>
      <c r="M71" s="61" t="str">
        <f>IFERROR(VLOOKUP(E71,'4月'!$H$3:$R$53,9,FALSE)&amp;"","")</f>
        <v/>
      </c>
      <c r="N71" s="61" t="str">
        <f>IFERROR(VLOOKUP(E71,'4月'!$H$3:$R$53,10,FALSE)&amp;"","")</f>
        <v/>
      </c>
      <c r="O71" s="61" t="str">
        <f>IFERROR(VLOOKUP(E71,'4月'!$H$3:$R$53,11,FALSE)&amp;"","")</f>
        <v/>
      </c>
      <c r="P71" s="61">
        <f>IFERROR(VLOOKUP(E71,'4月'!$H$3:$T$53,13,FALSE),0)</f>
        <v>18</v>
      </c>
      <c r="Q71" s="92">
        <f t="shared" si="22"/>
        <v>18</v>
      </c>
      <c r="R71" s="91" t="str">
        <f>IFERROR(VLOOKUP(E71,'5月'!$G$3:$U$51,6,FALSE)&amp;"","")</f>
        <v>102</v>
      </c>
      <c r="S71" s="153" t="str">
        <f>IFERROR(VLOOKUP(E71,'5月'!$G$3:$U$51,3,FALSE)&amp;"","")</f>
        <v>18</v>
      </c>
      <c r="T71" s="61" t="str">
        <f>IFERROR(VLOOKUP(E71,'5月'!$G$3:$U$51,7,FALSE)&amp;"","")</f>
        <v>84</v>
      </c>
      <c r="U71" s="61" t="str">
        <f>IFERROR(VLOOKUP(E71,'5月'!$G$3:$U$51,9,FALSE)&amp;"","")</f>
        <v/>
      </c>
      <c r="V71" s="61" t="str">
        <f>IFERROR(VLOOKUP(E71,'5月'!$G$3:$U$51,9,FALSE)&amp;"","")</f>
        <v/>
      </c>
      <c r="W71" s="61" t="str">
        <f>IFERROR(VLOOKUP(E71,'5月'!$G$3:$U$51,10,FALSE)&amp;"","")</f>
        <v/>
      </c>
      <c r="X71" s="61">
        <f>IFERROR(VLOOKUP(E71,'5月'!$G$3:$U$51,13,FALSE),0)</f>
        <v>1</v>
      </c>
      <c r="Y71" s="92">
        <f t="shared" si="23"/>
        <v>19</v>
      </c>
      <c r="Z71" s="93" t="str">
        <f>IFERROR(VLOOKUP(E71,'6月'!$G$3:$U$55,6,FALSE)&amp;"","")</f>
        <v>102</v>
      </c>
      <c r="AA71" s="15" t="str">
        <f>IFERROR(VLOOKUP(E71,'6月'!$G$3:$U$55,3,FALSE)&amp;"","")</f>
        <v>18</v>
      </c>
      <c r="AB71" s="15" t="str">
        <f>IFERROR(VLOOKUP(E71,'6月'!$G$3:$U$55,7,FALSE)&amp;"","")</f>
        <v>84</v>
      </c>
      <c r="AC71" s="15" t="str">
        <f>IFERROR(VLOOKUP(E71,'6月'!$G$3:$U$55,9,FALSE)&amp;"","")</f>
        <v/>
      </c>
      <c r="AD71" s="15" t="str">
        <f>IFERROR(VLOOKUP(E71,'6月'!$G$3:$U$55,10,FALSE)&amp;"","")</f>
        <v/>
      </c>
      <c r="AE71" s="15" t="str">
        <f>IFERROR(VLOOKUP(E71,'6月'!$G$3:$U$55,11,FALSE)&amp;"","")</f>
        <v>#17</v>
      </c>
      <c r="AF71" s="15">
        <f>IFERROR(VLOOKUP(E71,'6月'!$G$3:$U$55,13,FALSE),0)</f>
        <v>1</v>
      </c>
      <c r="AG71" s="94">
        <f t="shared" si="24"/>
        <v>20</v>
      </c>
      <c r="AH71" s="93" t="str">
        <f>IFERROR(VLOOKUP(E71,'7月'!$G$3:$U$39,6,FALSE)&amp;"","")</f>
        <v>93</v>
      </c>
      <c r="AI71" s="15" t="str">
        <f>IFERROR(VLOOKUP(E71,'7月'!$G$3:$U$39,3,FALSE)&amp;"","")</f>
        <v>18</v>
      </c>
      <c r="AJ71" s="15" t="str">
        <f>IFERROR(VLOOKUP(E71,'7月'!$G$3:$U$39,7,FALSE)&amp;"","")</f>
        <v>75</v>
      </c>
      <c r="AK71" s="15" t="str">
        <f>IFERROR(VLOOKUP(E71,'7月'!$G$3:$U$39,9,FALSE)&amp;"","")</f>
        <v>#11</v>
      </c>
      <c r="AL71" s="15" t="str">
        <f>IFERROR(VLOOKUP(E71,'7月'!$G$3:$U$39,10,FALSE)&amp;"","")</f>
        <v/>
      </c>
      <c r="AM71" s="15" t="str">
        <f>IFERROR(VLOOKUP(E71,'7月'!$G$3:$U$39,11,FALSE)&amp;"","")</f>
        <v/>
      </c>
      <c r="AN71" s="15">
        <f>IFERROR(VLOOKUP(E71,'7月'!$G$3:$U$39,13,FALSE),0)</f>
        <v>5</v>
      </c>
      <c r="AO71" s="94">
        <f t="shared" si="25"/>
        <v>25</v>
      </c>
      <c r="AP71" s="93" t="str">
        <f>IFERROR(VLOOKUP(E71,'8月'!$G$3:$U$50,6,FALSE)&amp;"","")</f>
        <v>96</v>
      </c>
      <c r="AQ71" s="15" t="str">
        <f>IFERROR(VLOOKUP(E71,'8月'!$G$3:$U$50,3,FALSE)&amp;"","")</f>
        <v>18</v>
      </c>
      <c r="AR71" s="15" t="str">
        <f>IFERROR(VLOOKUP(E71,'8月'!$G$3:$U$50,7,FALSE)&amp;"","")</f>
        <v>78</v>
      </c>
      <c r="AS71" s="62" t="str">
        <f>IFERROR(VLOOKUP(E71,'8月'!$G$3:$U$50,9,FALSE)&amp;"","")</f>
        <v/>
      </c>
      <c r="AT71" s="62" t="str">
        <f>IFERROR(VLOOKUP(E71,'8月'!$G$3:$U$50,10,FALSE)&amp;"","")</f>
        <v/>
      </c>
      <c r="AU71" s="62" t="str">
        <f>IFERROR(VLOOKUP(E71,'8月'!$G$3:$U$50,11,FALSE)&amp;"","")</f>
        <v/>
      </c>
      <c r="AV71" s="15">
        <f>IFERROR(VLOOKUP(E71,'8月'!$G$3:$U$50,14,FALSE),0)</f>
        <v>1</v>
      </c>
      <c r="AW71" s="94">
        <f t="shared" si="26"/>
        <v>26</v>
      </c>
      <c r="AX71" s="93" t="str">
        <f>IFERROR(VLOOKUP(E71,'9月'!$G$3:$U$51,6,FALSE)&amp;"","")</f>
        <v>92</v>
      </c>
      <c r="AY71" s="15" t="str">
        <f>IFERROR(VLOOKUP(E71,'9月'!$G$3:$U$51,3,FALSE)&amp;"","")</f>
        <v>18</v>
      </c>
      <c r="AZ71" s="15" t="str">
        <f>IFERROR(VLOOKUP(E71,'9月'!$G$3:$U$51,7,FALSE)&amp;"","")</f>
        <v>74</v>
      </c>
      <c r="BA71" s="15" t="str">
        <f>IFERROR(VLOOKUP(E71,'9月'!$G$3:$U$51,9,FALSE)&amp;"","")</f>
        <v/>
      </c>
      <c r="BB71" s="62" t="str">
        <f>IFERROR(VLOOKUP(E71,'9月'!$G$3:$U$51,10,FALSE)&amp;"","")</f>
        <v>#12</v>
      </c>
      <c r="BC71" s="62" t="str">
        <f>IFERROR(VLOOKUP(E71,'9月'!$G$3:$U$51,11,FALSE)&amp;"","")</f>
        <v/>
      </c>
      <c r="BD71" s="15">
        <f>IFERROR(VLOOKUP(E71,'9月'!$G$3:$U$51,14,FALSE),0)</f>
        <v>6</v>
      </c>
      <c r="BE71" s="94">
        <f t="shared" si="27"/>
        <v>32</v>
      </c>
      <c r="BF71" s="93" t="str">
        <f>IFERROR(VLOOKUP(E71,'10月'!$G$3:$U$49,6,FALSE)&amp;"","")</f>
        <v>104</v>
      </c>
      <c r="BG71" s="15" t="str">
        <f>IFERROR(VLOOKUP(E71,'10月'!$G$3:$U$49,3,FALSE)&amp;"","")</f>
        <v>18</v>
      </c>
      <c r="BH71" s="15" t="str">
        <f>IFERROR(VLOOKUP(E71,'10月'!$G$3:$U$49,7,FALSE)&amp;"","")</f>
        <v>86</v>
      </c>
      <c r="BI71" s="15" t="str">
        <f>IFERROR(VLOOKUP(E71,'10月'!$G$3:$U$49,9,FALSE)&amp;"","")</f>
        <v/>
      </c>
      <c r="BJ71" s="62" t="str">
        <f>IFERROR(VLOOKUP(E71,'10月'!$G$3:$U$49,10,FALSE)&amp;"","")</f>
        <v>#14</v>
      </c>
      <c r="BK71" s="62" t="str">
        <f>IFERROR(VLOOKUP(E71,'10月'!$G$3:$U$49,11,FALSE)&amp;"","")</f>
        <v>#17</v>
      </c>
      <c r="BL71" s="15">
        <f>IFERROR(VLOOKUP(E71,'10月'!$G$3:$U$49,14,FALSE),0)</f>
        <v>1</v>
      </c>
      <c r="BM71" s="62">
        <f t="shared" si="28"/>
        <v>33</v>
      </c>
      <c r="BN71" s="74"/>
      <c r="BO71" s="584">
        <v>95</v>
      </c>
      <c r="BP71" s="584">
        <v>102</v>
      </c>
      <c r="BQ71" s="584">
        <v>102</v>
      </c>
      <c r="BR71" s="584">
        <v>93</v>
      </c>
      <c r="BS71" s="584">
        <v>96</v>
      </c>
      <c r="BT71" s="584">
        <v>92</v>
      </c>
      <c r="BU71" s="584">
        <v>104</v>
      </c>
      <c r="BV71" s="609">
        <f t="shared" si="29"/>
        <v>97.714285714285708</v>
      </c>
      <c r="BW71" s="64">
        <f t="shared" si="13"/>
        <v>20.571428571428569</v>
      </c>
      <c r="BX71" s="603"/>
    </row>
    <row r="72" spans="1:78" s="25" customFormat="1" ht="19.5" customHeight="1">
      <c r="A72" s="57">
        <f t="shared" si="30"/>
        <v>69</v>
      </c>
      <c r="B72" s="163" t="s">
        <v>299</v>
      </c>
      <c r="C72" s="163" t="s">
        <v>300</v>
      </c>
      <c r="D72" s="164" t="s">
        <v>389</v>
      </c>
      <c r="E72" s="165" t="s">
        <v>901</v>
      </c>
      <c r="F72" s="152" t="s">
        <v>105</v>
      </c>
      <c r="G72" s="129">
        <v>32</v>
      </c>
      <c r="H72" s="58"/>
      <c r="I72" s="77"/>
      <c r="J72" s="91" t="str">
        <f>IFERROR(VLOOKUP(E72,'4月'!$H$3:$T$53,7,FALSE),"")</f>
        <v/>
      </c>
      <c r="K72" s="61" t="str">
        <f>IFERROR(VLOOKUP(E72,'4月'!$H$3:$T$53,2,FALSE),"")</f>
        <v/>
      </c>
      <c r="L72" s="61" t="str">
        <f>IFERROR(VLOOKUP(E72,'4月'!$H$3:$T$53,8,FALSE)&amp;"","")</f>
        <v/>
      </c>
      <c r="M72" s="61" t="str">
        <f>IFERROR(VLOOKUP(E72,'4月'!$H$3:$R$53,9,FALSE)&amp;"","")</f>
        <v/>
      </c>
      <c r="N72" s="61" t="str">
        <f>IFERROR(VLOOKUP(E72,'4月'!$H$3:$R$53,10,FALSE)&amp;"","")</f>
        <v/>
      </c>
      <c r="O72" s="61" t="str">
        <f>IFERROR(VLOOKUP(E72,'4月'!$H$3:$R$53,11,FALSE)&amp;"","")</f>
        <v/>
      </c>
      <c r="P72" s="61">
        <f>IFERROR(VLOOKUP(E72,'4月'!$H$3:$T$53,13,FALSE),0)</f>
        <v>0</v>
      </c>
      <c r="Q72" s="92">
        <f t="shared" si="22"/>
        <v>0</v>
      </c>
      <c r="R72" s="91" t="str">
        <f>IFERROR(VLOOKUP(E72,'5月'!$G$3:$U$51,6,FALSE)&amp;"","")</f>
        <v/>
      </c>
      <c r="S72" s="153" t="str">
        <f>IFERROR(VLOOKUP(E72,'5月'!$G$3:$U$51,3,FALSE)&amp;"","")</f>
        <v/>
      </c>
      <c r="T72" s="61" t="str">
        <f>IFERROR(VLOOKUP(E72,'5月'!$G$3:$U$51,7,FALSE)&amp;"","")</f>
        <v/>
      </c>
      <c r="U72" s="61" t="str">
        <f>IFERROR(VLOOKUP(E72,'5月'!$G$3:$U$51,9,FALSE)&amp;"","")</f>
        <v/>
      </c>
      <c r="V72" s="61" t="str">
        <f>IFERROR(VLOOKUP(E72,'5月'!$G$3:$U$51,9,FALSE)&amp;"","")</f>
        <v/>
      </c>
      <c r="W72" s="61" t="str">
        <f>IFERROR(VLOOKUP(E72,'5月'!$G$3:$U$51,10,FALSE)&amp;"","")</f>
        <v/>
      </c>
      <c r="X72" s="61">
        <f>IFERROR(VLOOKUP(E72,'5月'!$G$3:$U$51,13,FALSE),0)</f>
        <v>0</v>
      </c>
      <c r="Y72" s="92">
        <f t="shared" si="23"/>
        <v>0</v>
      </c>
      <c r="Z72" s="93" t="str">
        <f>IFERROR(VLOOKUP(E72,'6月'!$G$3:$U$55,6,FALSE)&amp;"","")</f>
        <v/>
      </c>
      <c r="AA72" s="15" t="str">
        <f>IFERROR(VLOOKUP(E72,'6月'!$G$3:$U$55,3,FALSE)&amp;"","")</f>
        <v/>
      </c>
      <c r="AB72" s="15" t="str">
        <f>IFERROR(VLOOKUP(E72,'6月'!$G$3:$U$55,7,FALSE)&amp;"","")</f>
        <v/>
      </c>
      <c r="AC72" s="15" t="str">
        <f>IFERROR(VLOOKUP(E72,'6月'!$G$3:$U$55,9,FALSE)&amp;"","")</f>
        <v/>
      </c>
      <c r="AD72" s="15" t="str">
        <f>IFERROR(VLOOKUP(E72,'6月'!$G$3:$U$55,10,FALSE)&amp;"","")</f>
        <v/>
      </c>
      <c r="AE72" s="15" t="str">
        <f>IFERROR(VLOOKUP(E72,'6月'!$G$3:$U$55,11,FALSE)&amp;"","")</f>
        <v/>
      </c>
      <c r="AF72" s="15">
        <f>IFERROR(VLOOKUP(E72,'6月'!$G$3:$U$55,13,FALSE),0)</f>
        <v>0</v>
      </c>
      <c r="AG72" s="94">
        <f t="shared" si="24"/>
        <v>0</v>
      </c>
      <c r="AH72" s="93" t="str">
        <f>IFERROR(VLOOKUP(E72,'7月'!$G$3:$U$39,6,FALSE)&amp;"","")</f>
        <v/>
      </c>
      <c r="AI72" s="15" t="str">
        <f>IFERROR(VLOOKUP(E72,'7月'!$G$3:$U$39,3,FALSE)&amp;"","")</f>
        <v/>
      </c>
      <c r="AJ72" s="15" t="str">
        <f>IFERROR(VLOOKUP(E72,'7月'!$G$3:$U$39,7,FALSE)&amp;"","")</f>
        <v/>
      </c>
      <c r="AK72" s="15" t="str">
        <f>IFERROR(VLOOKUP(E72,'7月'!$G$3:$U$39,9,FALSE)&amp;"","")</f>
        <v/>
      </c>
      <c r="AL72" s="15" t="str">
        <f>IFERROR(VLOOKUP(E72,'7月'!$G$3:$U$39,10,FALSE)&amp;"","")</f>
        <v/>
      </c>
      <c r="AM72" s="15" t="str">
        <f>IFERROR(VLOOKUP(E72,'7月'!$G$3:$U$39,11,FALSE)&amp;"","")</f>
        <v/>
      </c>
      <c r="AN72" s="15">
        <f>IFERROR(VLOOKUP(E72,'7月'!$G$3:$U$39,13,FALSE),0)</f>
        <v>0</v>
      </c>
      <c r="AO72" s="94">
        <f t="shared" si="25"/>
        <v>0</v>
      </c>
      <c r="AP72" s="93" t="str">
        <f>IFERROR(VLOOKUP(E72,'8月'!$G$3:$U$50,6,FALSE)&amp;"","")</f>
        <v/>
      </c>
      <c r="AQ72" s="15" t="str">
        <f>IFERROR(VLOOKUP(E72,'8月'!$G$3:$U$50,3,FALSE)&amp;"","")</f>
        <v/>
      </c>
      <c r="AR72" s="15" t="str">
        <f>IFERROR(VLOOKUP(E72,'8月'!$G$3:$U$50,7,FALSE)&amp;"","")</f>
        <v/>
      </c>
      <c r="AS72" s="62" t="str">
        <f>IFERROR(VLOOKUP(E72,'8月'!$G$3:$U$50,9,FALSE)&amp;"","")</f>
        <v/>
      </c>
      <c r="AT72" s="62" t="str">
        <f>IFERROR(VLOOKUP(E72,'8月'!$G$3:$U$50,10,FALSE)&amp;"","")</f>
        <v/>
      </c>
      <c r="AU72" s="62" t="str">
        <f>IFERROR(VLOOKUP(E72,'8月'!$G$3:$U$50,11,FALSE)&amp;"","")</f>
        <v/>
      </c>
      <c r="AV72" s="15">
        <f>IFERROR(VLOOKUP(E72,'8月'!$G$3:$U$50,14,FALSE),0)</f>
        <v>0</v>
      </c>
      <c r="AW72" s="94">
        <f t="shared" si="26"/>
        <v>0</v>
      </c>
      <c r="AX72" s="93" t="str">
        <f>IFERROR(VLOOKUP(E72,'9月'!$G$3:$U$51,6,FALSE)&amp;"","")</f>
        <v>106</v>
      </c>
      <c r="AY72" s="15" t="str">
        <f>IFERROR(VLOOKUP(E72,'9月'!$G$3:$U$51,3,FALSE)&amp;"","")</f>
        <v>32</v>
      </c>
      <c r="AZ72" s="15" t="str">
        <f>IFERROR(VLOOKUP(E72,'9月'!$G$3:$U$51,7,FALSE)&amp;"","")</f>
        <v>74</v>
      </c>
      <c r="BA72" s="15" t="str">
        <f>IFERROR(VLOOKUP(E72,'9月'!$G$3:$U$51,9,FALSE)&amp;"","")</f>
        <v/>
      </c>
      <c r="BB72" s="62" t="str">
        <f>IFERROR(VLOOKUP(E72,'9月'!$G$3:$U$51,10,FALSE)&amp;"","")</f>
        <v/>
      </c>
      <c r="BC72" s="62" t="str">
        <f>IFERROR(VLOOKUP(E72,'9月'!$G$3:$U$51,11,FALSE)&amp;"","")</f>
        <v/>
      </c>
      <c r="BD72" s="15">
        <f>IFERROR(VLOOKUP(E72,'9月'!$G$3:$U$51,14,FALSE),0)</f>
        <v>4</v>
      </c>
      <c r="BE72" s="94">
        <f t="shared" si="27"/>
        <v>4</v>
      </c>
      <c r="BF72" s="93" t="str">
        <f>IFERROR(VLOOKUP(E72,'10月'!$G$3:$U$49,6,FALSE)&amp;"","")</f>
        <v>118</v>
      </c>
      <c r="BG72" s="15" t="str">
        <f>IFERROR(VLOOKUP(E72,'10月'!$G$3:$U$49,3,FALSE)&amp;"","")</f>
        <v>32</v>
      </c>
      <c r="BH72" s="15" t="str">
        <f>IFERROR(VLOOKUP(E72,'10月'!$G$3:$U$49,7,FALSE)&amp;"","")</f>
        <v>86</v>
      </c>
      <c r="BI72" s="15" t="str">
        <f>IFERROR(VLOOKUP(E72,'10月'!$G$3:$U$49,9,FALSE)&amp;"","")</f>
        <v/>
      </c>
      <c r="BJ72" s="62" t="str">
        <f>IFERROR(VLOOKUP(E72,'10月'!$G$3:$U$49,10,FALSE)&amp;"","")</f>
        <v/>
      </c>
      <c r="BK72" s="62" t="str">
        <f>IFERROR(VLOOKUP(E72,'10月'!$G$3:$U$49,11,FALSE)&amp;"","")</f>
        <v/>
      </c>
      <c r="BL72" s="15">
        <f>IFERROR(VLOOKUP(E72,'10月'!$G$3:$U$49,14,FALSE),0)</f>
        <v>1</v>
      </c>
      <c r="BM72" s="62">
        <f t="shared" si="28"/>
        <v>5</v>
      </c>
      <c r="BN72" s="74"/>
      <c r="BO72" s="584" t="s">
        <v>1009</v>
      </c>
      <c r="BP72" s="584" t="s">
        <v>1009</v>
      </c>
      <c r="BQ72" s="584" t="s">
        <v>1009</v>
      </c>
      <c r="BR72" s="584" t="s">
        <v>1009</v>
      </c>
      <c r="BS72" s="584" t="s">
        <v>1009</v>
      </c>
      <c r="BT72" s="584">
        <v>106</v>
      </c>
      <c r="BU72" s="584">
        <v>118</v>
      </c>
      <c r="BV72" s="609">
        <f t="shared" si="29"/>
        <v>112</v>
      </c>
      <c r="BW72" s="64">
        <f t="shared" si="13"/>
        <v>32</v>
      </c>
      <c r="BX72" s="603"/>
    </row>
    <row r="73" spans="1:78" s="25" customFormat="1" ht="19.5" customHeight="1">
      <c r="A73" s="57">
        <f t="shared" si="30"/>
        <v>70</v>
      </c>
      <c r="B73" s="65" t="s">
        <v>301</v>
      </c>
      <c r="C73" s="65" t="s">
        <v>302</v>
      </c>
      <c r="D73" s="128" t="s">
        <v>390</v>
      </c>
      <c r="E73" s="154" t="s">
        <v>455</v>
      </c>
      <c r="F73" s="152" t="s">
        <v>101</v>
      </c>
      <c r="G73" s="129">
        <v>13</v>
      </c>
      <c r="H73" s="274" t="s">
        <v>755</v>
      </c>
      <c r="I73" s="77"/>
      <c r="J73" s="91">
        <f>IFERROR(VLOOKUP(E73,'4月'!$H$3:$T$53,7,FALSE),"")</f>
        <v>95</v>
      </c>
      <c r="K73" s="61">
        <f>IFERROR(VLOOKUP(E73,'4月'!$H$3:$T$53,2,FALSE),"")</f>
        <v>16</v>
      </c>
      <c r="L73" s="61" t="str">
        <f>IFERROR(VLOOKUP(E73,'4月'!$H$3:$T$53,8,FALSE)&amp;"","")</f>
        <v>79</v>
      </c>
      <c r="M73" s="61" t="str">
        <f>IFERROR(VLOOKUP(E73,'4月'!$H$3:$R$53,9,FALSE)&amp;"","")</f>
        <v/>
      </c>
      <c r="N73" s="61" t="str">
        <f>IFERROR(VLOOKUP(E73,'4月'!$H$3:$R$53,10,FALSE)&amp;"","")</f>
        <v/>
      </c>
      <c r="O73" s="61" t="str">
        <f>IFERROR(VLOOKUP(E73,'4月'!$H$3:$R$53,11,FALSE)&amp;"","")</f>
        <v/>
      </c>
      <c r="P73" s="61">
        <f>IFERROR(VLOOKUP(E73,'4月'!$H$3:$T$53,13,FALSE),0)</f>
        <v>9</v>
      </c>
      <c r="Q73" s="92">
        <f t="shared" si="22"/>
        <v>9</v>
      </c>
      <c r="R73" s="91" t="str">
        <f>IFERROR(VLOOKUP(E73,'5月'!$G$3:$U$51,6,FALSE)&amp;"","")</f>
        <v>95</v>
      </c>
      <c r="S73" s="153" t="str">
        <f>IFERROR(VLOOKUP(E73,'5月'!$G$3:$U$51,3,FALSE)&amp;"","")</f>
        <v>16</v>
      </c>
      <c r="T73" s="61" t="str">
        <f>IFERROR(VLOOKUP(E73,'5月'!$G$3:$U$51,7,FALSE)&amp;"","")</f>
        <v>79</v>
      </c>
      <c r="U73" s="61" t="str">
        <f>IFERROR(VLOOKUP(E73,'5月'!$G$3:$U$51,9,FALSE)&amp;"","")</f>
        <v/>
      </c>
      <c r="V73" s="61" t="str">
        <f>IFERROR(VLOOKUP(E73,'5月'!$G$3:$U$51,9,FALSE)&amp;"","")</f>
        <v/>
      </c>
      <c r="W73" s="61" t="str">
        <f>IFERROR(VLOOKUP(E73,'5月'!$G$3:$U$51,10,FALSE)&amp;"","")</f>
        <v/>
      </c>
      <c r="X73" s="61">
        <f>IFERROR(VLOOKUP(E73,'5月'!$G$3:$U$51,13,FALSE),0)</f>
        <v>1</v>
      </c>
      <c r="Y73" s="92">
        <f t="shared" si="23"/>
        <v>10</v>
      </c>
      <c r="Z73" s="93" t="str">
        <f>IFERROR(VLOOKUP(E73,'6月'!$G$3:$U$55,6,FALSE)&amp;"","")</f>
        <v>84</v>
      </c>
      <c r="AA73" s="15" t="str">
        <f>IFERROR(VLOOKUP(E73,'6月'!$G$3:$U$55,3,FALSE)&amp;"","")</f>
        <v>16</v>
      </c>
      <c r="AB73" s="397" t="str">
        <f>IFERROR(VLOOKUP(E73,'6月'!$G$3:$U$55,7,FALSE)&amp;"","")</f>
        <v>68</v>
      </c>
      <c r="AC73" s="15" t="str">
        <f>IFERROR(VLOOKUP(E73,'6月'!$G$3:$U$55,9,FALSE)&amp;"","")</f>
        <v>#5</v>
      </c>
      <c r="AD73" s="15" t="str">
        <f>IFERROR(VLOOKUP(E73,'6月'!$G$3:$U$55,10,FALSE)&amp;"","")</f>
        <v/>
      </c>
      <c r="AE73" s="15" t="str">
        <f>IFERROR(VLOOKUP(E73,'6月'!$G$3:$U$55,11,FALSE)&amp;"","")</f>
        <v/>
      </c>
      <c r="AF73" s="15">
        <f>IFERROR(VLOOKUP(E73,'6月'!$G$3:$U$55,13,FALSE),0)</f>
        <v>18</v>
      </c>
      <c r="AG73" s="94">
        <f t="shared" si="24"/>
        <v>28</v>
      </c>
      <c r="AH73" s="93" t="str">
        <f>IFERROR(VLOOKUP(E73,'7月'!$G$3:$U$39,6,FALSE)&amp;"","")</f>
        <v>96</v>
      </c>
      <c r="AI73" s="15" t="str">
        <f>IFERROR(VLOOKUP(E73,'7月'!$G$3:$U$39,3,FALSE)&amp;"","")</f>
        <v>13</v>
      </c>
      <c r="AJ73" s="15" t="str">
        <f>IFERROR(VLOOKUP(E73,'7月'!$G$3:$U$39,7,FALSE)&amp;"","")</f>
        <v>83</v>
      </c>
      <c r="AK73" s="15" t="str">
        <f>IFERROR(VLOOKUP(E73,'7月'!$G$3:$U$39,9,FALSE)&amp;"","")</f>
        <v/>
      </c>
      <c r="AL73" s="15" t="str">
        <f>IFERROR(VLOOKUP(E73,'7月'!$G$3:$U$39,10,FALSE)&amp;"","")</f>
        <v/>
      </c>
      <c r="AM73" s="15" t="str">
        <f>IFERROR(VLOOKUP(E73,'7月'!$G$3:$U$39,11,FALSE)&amp;"","")</f>
        <v>#8</v>
      </c>
      <c r="AN73" s="15">
        <f>IFERROR(VLOOKUP(E73,'7月'!$G$3:$U$39,13,FALSE),0)</f>
        <v>1</v>
      </c>
      <c r="AO73" s="94">
        <f t="shared" si="25"/>
        <v>29</v>
      </c>
      <c r="AP73" s="93" t="str">
        <f>IFERROR(VLOOKUP(E73,'8月'!$G$3:$U$50,6,FALSE)&amp;"","")</f>
        <v>94</v>
      </c>
      <c r="AQ73" s="15" t="str">
        <f>IFERROR(VLOOKUP(E73,'8月'!$G$3:$U$50,3,FALSE)&amp;"","")</f>
        <v>13</v>
      </c>
      <c r="AR73" s="15" t="str">
        <f>IFERROR(VLOOKUP(E73,'8月'!$G$3:$U$50,7,FALSE)&amp;"","")</f>
        <v>81</v>
      </c>
      <c r="AS73" s="62" t="str">
        <f>IFERROR(VLOOKUP(E73,'8月'!$G$3:$U$50,9,FALSE)&amp;"","")</f>
        <v/>
      </c>
      <c r="AT73" s="62" t="str">
        <f>IFERROR(VLOOKUP(E73,'8月'!$G$3:$U$50,10,FALSE)&amp;"","")</f>
        <v/>
      </c>
      <c r="AU73" s="62" t="str">
        <f>IFERROR(VLOOKUP(E73,'8月'!$G$3:$U$50,11,FALSE)&amp;"","")</f>
        <v/>
      </c>
      <c r="AV73" s="15">
        <f>IFERROR(VLOOKUP(E73,'8月'!$G$3:$U$50,14,FALSE),0)</f>
        <v>1</v>
      </c>
      <c r="AW73" s="94">
        <f t="shared" si="26"/>
        <v>30</v>
      </c>
      <c r="AX73" s="93" t="str">
        <f>IFERROR(VLOOKUP(E73,'9月'!$G$3:$U$51,6,FALSE)&amp;"","")</f>
        <v/>
      </c>
      <c r="AY73" s="15" t="str">
        <f>IFERROR(VLOOKUP(E73,'9月'!$G$3:$U$51,3,FALSE)&amp;"","")</f>
        <v/>
      </c>
      <c r="AZ73" s="15" t="str">
        <f>IFERROR(VLOOKUP(E73,'9月'!$G$3:$U$51,7,FALSE)&amp;"","")</f>
        <v/>
      </c>
      <c r="BA73" s="15" t="str">
        <f>IFERROR(VLOOKUP(E73,'9月'!$G$3:$U$51,9,FALSE)&amp;"","")</f>
        <v/>
      </c>
      <c r="BB73" s="62" t="str">
        <f>IFERROR(VLOOKUP(E73,'9月'!$G$3:$U$51,10,FALSE)&amp;"","")</f>
        <v/>
      </c>
      <c r="BC73" s="62" t="str">
        <f>IFERROR(VLOOKUP(E73,'9月'!$G$3:$U$51,11,FALSE)&amp;"","")</f>
        <v/>
      </c>
      <c r="BD73" s="15">
        <f>IFERROR(VLOOKUP(E73,'9月'!$G$3:$U$51,14,FALSE),0)</f>
        <v>0</v>
      </c>
      <c r="BE73" s="94">
        <f t="shared" si="27"/>
        <v>30</v>
      </c>
      <c r="BF73" s="93" t="str">
        <f>IFERROR(VLOOKUP(E73,'10月'!$G$3:$U$49,6,FALSE)&amp;"","")</f>
        <v>89</v>
      </c>
      <c r="BG73" s="15" t="str">
        <f>IFERROR(VLOOKUP(E73,'10月'!$G$3:$U$49,3,FALSE)&amp;"","")</f>
        <v>13</v>
      </c>
      <c r="BH73" s="15" t="str">
        <f>IFERROR(VLOOKUP(E73,'10月'!$G$3:$U$49,7,FALSE)&amp;"","")</f>
        <v>76</v>
      </c>
      <c r="BI73" s="15" t="str">
        <f>IFERROR(VLOOKUP(E73,'10月'!$G$3:$U$49,9,FALSE)&amp;"","")</f>
        <v>#5</v>
      </c>
      <c r="BJ73" s="62" t="str">
        <f>IFERROR(VLOOKUP(E73,'10月'!$G$3:$U$49,10,FALSE)&amp;"","")</f>
        <v/>
      </c>
      <c r="BK73" s="62" t="str">
        <f>IFERROR(VLOOKUP(E73,'10月'!$G$3:$U$49,11,FALSE)&amp;"","")</f>
        <v/>
      </c>
      <c r="BL73" s="15">
        <f>IFERROR(VLOOKUP(E73,'10月'!$G$3:$U$49,14,FALSE),0)</f>
        <v>7</v>
      </c>
      <c r="BM73" s="62">
        <f t="shared" si="28"/>
        <v>37</v>
      </c>
      <c r="BN73" s="74"/>
      <c r="BO73" s="584">
        <v>95</v>
      </c>
      <c r="BP73" s="584">
        <v>95</v>
      </c>
      <c r="BQ73" s="584">
        <v>84</v>
      </c>
      <c r="BR73" s="584">
        <v>96</v>
      </c>
      <c r="BS73" s="584">
        <v>94</v>
      </c>
      <c r="BT73" s="584" t="s">
        <v>1009</v>
      </c>
      <c r="BU73" s="584">
        <v>89</v>
      </c>
      <c r="BV73" s="609">
        <f t="shared" si="29"/>
        <v>92.166666666666671</v>
      </c>
      <c r="BW73" s="64">
        <f t="shared" si="13"/>
        <v>16.133333333333336</v>
      </c>
      <c r="BX73" s="603"/>
    </row>
    <row r="74" spans="1:78" ht="19.5" customHeight="1">
      <c r="A74" s="57">
        <f t="shared" si="30"/>
        <v>71</v>
      </c>
      <c r="B74" s="65" t="s">
        <v>304</v>
      </c>
      <c r="C74" s="65" t="s">
        <v>285</v>
      </c>
      <c r="D74" s="128" t="s">
        <v>3</v>
      </c>
      <c r="E74" s="155" t="s">
        <v>456</v>
      </c>
      <c r="F74" s="152" t="s">
        <v>104</v>
      </c>
      <c r="G74" s="129">
        <v>36</v>
      </c>
      <c r="H74" s="34"/>
      <c r="I74" s="60"/>
      <c r="J74" s="91" t="str">
        <f>IFERROR(VLOOKUP(E74,'4月'!$H$3:$T$53,7,FALSE),"")</f>
        <v/>
      </c>
      <c r="K74" s="61" t="str">
        <f>IFERROR(VLOOKUP(E74,'4月'!$H$3:$T$53,2,FALSE),"")</f>
        <v/>
      </c>
      <c r="L74" s="61" t="str">
        <f>IFERROR(VLOOKUP(E74,'4月'!$H$3:$T$53,8,FALSE)&amp;"","")</f>
        <v/>
      </c>
      <c r="M74" s="61" t="str">
        <f>IFERROR(VLOOKUP(E74,'4月'!$H$3:$R$53,9,FALSE)&amp;"","")</f>
        <v/>
      </c>
      <c r="N74" s="61" t="str">
        <f>IFERROR(VLOOKUP(E74,'4月'!$H$3:$R$53,10,FALSE)&amp;"","")</f>
        <v/>
      </c>
      <c r="O74" s="61" t="str">
        <f>IFERROR(VLOOKUP(E74,'4月'!$H$3:$R$53,11,FALSE)&amp;"","")</f>
        <v/>
      </c>
      <c r="P74" s="61">
        <f>IFERROR(VLOOKUP(E74,'4月'!$H$3:$T$53,13,FALSE),0)</f>
        <v>0</v>
      </c>
      <c r="Q74" s="92">
        <f t="shared" si="22"/>
        <v>0</v>
      </c>
      <c r="R74" s="91" t="str">
        <f>IFERROR(VLOOKUP(E74,'5月'!$G$3:$U$51,6,FALSE)&amp;"","")</f>
        <v/>
      </c>
      <c r="S74" s="153" t="str">
        <f>IFERROR(VLOOKUP(E74,'5月'!$G$3:$U$51,3,FALSE)&amp;"","")</f>
        <v/>
      </c>
      <c r="T74" s="61" t="str">
        <f>IFERROR(VLOOKUP(E74,'5月'!$G$3:$U$51,7,FALSE)&amp;"","")</f>
        <v/>
      </c>
      <c r="U74" s="61" t="str">
        <f>IFERROR(VLOOKUP(E74,'5月'!$G$3:$U$51,9,FALSE)&amp;"","")</f>
        <v/>
      </c>
      <c r="V74" s="61" t="str">
        <f>IFERROR(VLOOKUP(E74,'5月'!$G$3:$U$51,9,FALSE)&amp;"","")</f>
        <v/>
      </c>
      <c r="W74" s="61" t="str">
        <f>IFERROR(VLOOKUP(E74,'5月'!$G$3:$U$51,10,FALSE)&amp;"","")</f>
        <v/>
      </c>
      <c r="X74" s="61">
        <f>IFERROR(VLOOKUP(E74,'5月'!$G$3:$U$51,13,FALSE),0)</f>
        <v>0</v>
      </c>
      <c r="Y74" s="92">
        <f t="shared" si="23"/>
        <v>0</v>
      </c>
      <c r="Z74" s="93" t="str">
        <f>IFERROR(VLOOKUP(E74,'6月'!$G$3:$U$55,6,FALSE)&amp;"","")</f>
        <v>115</v>
      </c>
      <c r="AA74" s="15" t="str">
        <f>IFERROR(VLOOKUP(E74,'6月'!$G$3:$U$55,3,FALSE)&amp;"","")</f>
        <v>36</v>
      </c>
      <c r="AB74" s="15" t="str">
        <f>IFERROR(VLOOKUP(E74,'6月'!$G$3:$U$55,7,FALSE)&amp;"","")</f>
        <v>79</v>
      </c>
      <c r="AC74" s="15" t="str">
        <f>IFERROR(VLOOKUP(E74,'6月'!$G$3:$U$55,9,FALSE)&amp;"","")</f>
        <v/>
      </c>
      <c r="AD74" s="15" t="str">
        <f>IFERROR(VLOOKUP(E74,'6月'!$G$3:$U$55,10,FALSE)&amp;"","")</f>
        <v/>
      </c>
      <c r="AE74" s="15" t="str">
        <f>IFERROR(VLOOKUP(E74,'6月'!$G$3:$U$55,11,FALSE)&amp;"","")</f>
        <v/>
      </c>
      <c r="AF74" s="15">
        <f>IFERROR(VLOOKUP(E74,'6月'!$G$3:$U$55,13,FALSE),0)</f>
        <v>1</v>
      </c>
      <c r="AG74" s="94">
        <f t="shared" si="24"/>
        <v>1</v>
      </c>
      <c r="AH74" s="93" t="str">
        <f>IFERROR(VLOOKUP(E74,'7月'!$G$3:$U$39,6,FALSE)&amp;"","")</f>
        <v>121</v>
      </c>
      <c r="AI74" s="15" t="str">
        <f>IFERROR(VLOOKUP(E74,'7月'!$G$3:$U$39,3,FALSE)&amp;"","")</f>
        <v>36</v>
      </c>
      <c r="AJ74" s="15" t="str">
        <f>IFERROR(VLOOKUP(E74,'7月'!$G$3:$U$39,7,FALSE)&amp;"","")</f>
        <v>85</v>
      </c>
      <c r="AK74" s="15" t="str">
        <f>IFERROR(VLOOKUP(E74,'7月'!$G$3:$U$39,9,FALSE)&amp;"","")</f>
        <v/>
      </c>
      <c r="AL74" s="15" t="str">
        <f>IFERROR(VLOOKUP(E74,'7月'!$G$3:$U$39,10,FALSE)&amp;"","")</f>
        <v/>
      </c>
      <c r="AM74" s="15" t="str">
        <f>IFERROR(VLOOKUP(E74,'7月'!$G$3:$U$39,11,FALSE)&amp;"","")</f>
        <v/>
      </c>
      <c r="AN74" s="15">
        <f>IFERROR(VLOOKUP(E74,'7月'!$G$3:$U$39,13,FALSE),0)</f>
        <v>1</v>
      </c>
      <c r="AO74" s="94">
        <f t="shared" si="25"/>
        <v>2</v>
      </c>
      <c r="AP74" s="93" t="str">
        <f>IFERROR(VLOOKUP(E74,'8月'!$G$3:$U$50,6,FALSE)&amp;"","")</f>
        <v>123</v>
      </c>
      <c r="AQ74" s="15" t="str">
        <f>IFERROR(VLOOKUP(E74,'8月'!$G$3:$U$50,3,FALSE)&amp;"","")</f>
        <v>36</v>
      </c>
      <c r="AR74" s="15" t="str">
        <f>IFERROR(VLOOKUP(E74,'8月'!$G$3:$U$50,7,FALSE)&amp;"","")</f>
        <v>87</v>
      </c>
      <c r="AS74" s="62" t="str">
        <f>IFERROR(VLOOKUP(E74,'8月'!$G$3:$U$50,9,FALSE)&amp;"","")</f>
        <v/>
      </c>
      <c r="AT74" s="62" t="str">
        <f>IFERROR(VLOOKUP(E74,'8月'!$G$3:$U$50,10,FALSE)&amp;"","")</f>
        <v/>
      </c>
      <c r="AU74" s="62" t="str">
        <f>IFERROR(VLOOKUP(E74,'8月'!$G$3:$U$50,11,FALSE)&amp;"","")</f>
        <v/>
      </c>
      <c r="AV74" s="15">
        <f>IFERROR(VLOOKUP(E74,'8月'!$G$3:$U$50,14,FALSE),0)</f>
        <v>1</v>
      </c>
      <c r="AW74" s="94">
        <f t="shared" si="26"/>
        <v>3</v>
      </c>
      <c r="AX74" s="93" t="str">
        <f>IFERROR(VLOOKUP(E74,'9月'!$G$3:$U$51,6,FALSE)&amp;"","")</f>
        <v>120</v>
      </c>
      <c r="AY74" s="15" t="str">
        <f>IFERROR(VLOOKUP(E74,'9月'!$G$3:$U$51,3,FALSE)&amp;"","")</f>
        <v>36</v>
      </c>
      <c r="AZ74" s="15" t="str">
        <f>IFERROR(VLOOKUP(E74,'9月'!$G$3:$U$51,7,FALSE)&amp;"","")</f>
        <v>84</v>
      </c>
      <c r="BA74" s="15" t="str">
        <f>IFERROR(VLOOKUP(E74,'9月'!$G$3:$U$51,9,FALSE)&amp;"","")</f>
        <v/>
      </c>
      <c r="BB74" s="62" t="str">
        <f>IFERROR(VLOOKUP(E74,'9月'!$G$3:$U$51,10,FALSE)&amp;"","")</f>
        <v/>
      </c>
      <c r="BC74" s="62" t="str">
        <f>IFERROR(VLOOKUP(E74,'9月'!$G$3:$U$51,11,FALSE)&amp;"","")</f>
        <v/>
      </c>
      <c r="BD74" s="15">
        <f>IFERROR(VLOOKUP(E74,'9月'!$G$3:$U$51,14,FALSE),0)</f>
        <v>1</v>
      </c>
      <c r="BE74" s="94">
        <f t="shared" si="27"/>
        <v>4</v>
      </c>
      <c r="BF74" s="93" t="str">
        <f>IFERROR(VLOOKUP(E74,'10月'!$G$3:$U$49,6,FALSE)&amp;"","")</f>
        <v/>
      </c>
      <c r="BG74" s="15" t="str">
        <f>IFERROR(VLOOKUP(E74,'10月'!$G$3:$U$49,3,FALSE)&amp;"","")</f>
        <v/>
      </c>
      <c r="BH74" s="15" t="str">
        <f>IFERROR(VLOOKUP(E74,'10月'!$G$3:$U$49,7,FALSE)&amp;"","")</f>
        <v/>
      </c>
      <c r="BI74" s="15" t="str">
        <f>IFERROR(VLOOKUP(E74,'10月'!$G$3:$U$49,9,FALSE)&amp;"","")</f>
        <v/>
      </c>
      <c r="BJ74" s="62" t="str">
        <f>IFERROR(VLOOKUP(E74,'10月'!$G$3:$U$49,10,FALSE)&amp;"","")</f>
        <v/>
      </c>
      <c r="BK74" s="62" t="str">
        <f>IFERROR(VLOOKUP(E74,'10月'!$G$3:$U$49,11,FALSE)&amp;"","")</f>
        <v/>
      </c>
      <c r="BL74" s="15">
        <f>IFERROR(VLOOKUP(E74,'10月'!$G$3:$U$49,14,FALSE),0)</f>
        <v>0</v>
      </c>
      <c r="BM74" s="62">
        <f t="shared" si="28"/>
        <v>4</v>
      </c>
      <c r="BN74" s="74"/>
      <c r="BO74" s="584" t="s">
        <v>1009</v>
      </c>
      <c r="BP74" s="584" t="s">
        <v>1009</v>
      </c>
      <c r="BQ74" s="584">
        <v>115</v>
      </c>
      <c r="BR74" s="584">
        <v>121</v>
      </c>
      <c r="BS74" s="584">
        <v>123</v>
      </c>
      <c r="BT74" s="584">
        <v>120</v>
      </c>
      <c r="BU74" s="584" t="s">
        <v>1009</v>
      </c>
      <c r="BV74" s="609">
        <f t="shared" si="29"/>
        <v>119.75</v>
      </c>
      <c r="BW74" s="64">
        <f t="shared" si="13"/>
        <v>36</v>
      </c>
      <c r="BX74" s="601"/>
      <c r="BY74"/>
      <c r="BZ74"/>
    </row>
    <row r="75" spans="1:78" s="25" customFormat="1" ht="19.5" customHeight="1">
      <c r="A75" s="57">
        <f t="shared" si="30"/>
        <v>72</v>
      </c>
      <c r="B75" s="65" t="s">
        <v>305</v>
      </c>
      <c r="C75" s="65" t="s">
        <v>210</v>
      </c>
      <c r="D75" s="128" t="s">
        <v>3</v>
      </c>
      <c r="E75" s="154" t="s">
        <v>457</v>
      </c>
      <c r="F75" s="152" t="s">
        <v>101</v>
      </c>
      <c r="G75" s="129">
        <v>18</v>
      </c>
      <c r="H75" s="59"/>
      <c r="I75" s="60"/>
      <c r="J75" s="91">
        <f>IFERROR(VLOOKUP(E75,'4月'!$H$3:$T$53,7,FALSE),"")</f>
        <v>100</v>
      </c>
      <c r="K75" s="61">
        <f>IFERROR(VLOOKUP(E75,'4月'!$H$3:$T$53,2,FALSE),"")</f>
        <v>18</v>
      </c>
      <c r="L75" s="61" t="str">
        <f>IFERROR(VLOOKUP(E75,'4月'!$H$3:$T$53,8,FALSE)&amp;"","")</f>
        <v>82</v>
      </c>
      <c r="M75" s="61" t="str">
        <f>IFERROR(VLOOKUP(E75,'4月'!$H$3:$R$53,9,FALSE)&amp;"","")</f>
        <v/>
      </c>
      <c r="N75" s="61" t="str">
        <f>IFERROR(VLOOKUP(E75,'4月'!$H$3:$R$53,10,FALSE)&amp;"","")</f>
        <v/>
      </c>
      <c r="O75" s="61" t="str">
        <f>IFERROR(VLOOKUP(E75,'4月'!$H$3:$R$53,11,FALSE)&amp;"","")</f>
        <v/>
      </c>
      <c r="P75" s="61">
        <f>IFERROR(VLOOKUP(E75,'4月'!$H$3:$T$53,13,FALSE),0)</f>
        <v>2</v>
      </c>
      <c r="Q75" s="92">
        <f t="shared" si="22"/>
        <v>2</v>
      </c>
      <c r="R75" s="91" t="str">
        <f>IFERROR(VLOOKUP(E75,'5月'!$G$3:$U$51,6,FALSE)&amp;"","")</f>
        <v>99</v>
      </c>
      <c r="S75" s="153" t="str">
        <f>IFERROR(VLOOKUP(E75,'5月'!$G$3:$U$51,3,FALSE)&amp;"","")</f>
        <v>18</v>
      </c>
      <c r="T75" s="61" t="str">
        <f>IFERROR(VLOOKUP(E75,'5月'!$G$3:$U$51,7,FALSE)&amp;"","")</f>
        <v>81</v>
      </c>
      <c r="U75" s="61" t="str">
        <f>IFERROR(VLOOKUP(E75,'5月'!$G$3:$U$51,9,FALSE)&amp;"","")</f>
        <v/>
      </c>
      <c r="V75" s="61" t="str">
        <f>IFERROR(VLOOKUP(E75,'5月'!$G$3:$U$51,9,FALSE)&amp;"","")</f>
        <v/>
      </c>
      <c r="W75" s="61" t="str">
        <f>IFERROR(VLOOKUP(E75,'5月'!$G$3:$U$51,10,FALSE)&amp;"","")</f>
        <v/>
      </c>
      <c r="X75" s="61">
        <f>IFERROR(VLOOKUP(E75,'5月'!$G$3:$U$51,13,FALSE),0)</f>
        <v>1</v>
      </c>
      <c r="Y75" s="92">
        <f t="shared" si="23"/>
        <v>3</v>
      </c>
      <c r="Z75" s="93" t="str">
        <f>IFERROR(VLOOKUP(E75,'6月'!$G$3:$U$55,6,FALSE)&amp;"","")</f>
        <v>101</v>
      </c>
      <c r="AA75" s="15" t="str">
        <f>IFERROR(VLOOKUP(E75,'6月'!$G$3:$U$55,3,FALSE)&amp;"","")</f>
        <v>18</v>
      </c>
      <c r="AB75" s="15" t="str">
        <f>IFERROR(VLOOKUP(E75,'6月'!$G$3:$U$55,7,FALSE)&amp;"","")</f>
        <v>83</v>
      </c>
      <c r="AC75" s="15" t="str">
        <f>IFERROR(VLOOKUP(E75,'6月'!$G$3:$U$55,9,FALSE)&amp;"","")</f>
        <v/>
      </c>
      <c r="AD75" s="15" t="str">
        <f>IFERROR(VLOOKUP(E75,'6月'!$G$3:$U$55,10,FALSE)&amp;"","")</f>
        <v/>
      </c>
      <c r="AE75" s="15" t="str">
        <f>IFERROR(VLOOKUP(E75,'6月'!$G$3:$U$55,11,FALSE)&amp;"","")</f>
        <v/>
      </c>
      <c r="AF75" s="15">
        <f>IFERROR(VLOOKUP(E75,'6月'!$G$3:$U$55,13,FALSE),0)</f>
        <v>1</v>
      </c>
      <c r="AG75" s="94">
        <f t="shared" si="24"/>
        <v>4</v>
      </c>
      <c r="AH75" s="93" t="str">
        <f>IFERROR(VLOOKUP(E75,'7月'!$G$3:$U$39,6,FALSE)&amp;"","")</f>
        <v>97</v>
      </c>
      <c r="AI75" s="15" t="str">
        <f>IFERROR(VLOOKUP(E75,'7月'!$G$3:$U$39,3,FALSE)&amp;"","")</f>
        <v>18</v>
      </c>
      <c r="AJ75" s="15" t="str">
        <f>IFERROR(VLOOKUP(E75,'7月'!$G$3:$U$39,7,FALSE)&amp;"","")</f>
        <v>79</v>
      </c>
      <c r="AK75" s="15" t="str">
        <f>IFERROR(VLOOKUP(E75,'7月'!$G$3:$U$39,9,FALSE)&amp;"","")</f>
        <v/>
      </c>
      <c r="AL75" s="15" t="str">
        <f>IFERROR(VLOOKUP(E75,'7月'!$G$3:$U$39,10,FALSE)&amp;"","")</f>
        <v/>
      </c>
      <c r="AM75" s="15" t="str">
        <f>IFERROR(VLOOKUP(E75,'7月'!$G$3:$U$39,11,FALSE)&amp;"","")</f>
        <v/>
      </c>
      <c r="AN75" s="15">
        <f>IFERROR(VLOOKUP(E75,'7月'!$G$3:$U$39,13,FALSE),0)</f>
        <v>1</v>
      </c>
      <c r="AO75" s="94">
        <f t="shared" si="25"/>
        <v>5</v>
      </c>
      <c r="AP75" s="93" t="str">
        <f>IFERROR(VLOOKUP(E75,'8月'!$G$3:$U$50,6,FALSE)&amp;"","")</f>
        <v>88</v>
      </c>
      <c r="AQ75" s="15" t="str">
        <f>IFERROR(VLOOKUP(E75,'8月'!$G$3:$U$50,3,FALSE)&amp;"","")</f>
        <v>18</v>
      </c>
      <c r="AR75" s="15" t="str">
        <f>IFERROR(VLOOKUP(E75,'8月'!$G$3:$U$50,7,FALSE)&amp;"","")</f>
        <v>70</v>
      </c>
      <c r="AS75" s="62" t="str">
        <f>IFERROR(VLOOKUP(E75,'8月'!$G$3:$U$50,9,FALSE)&amp;"","")</f>
        <v>.</v>
      </c>
      <c r="AT75" s="62" t="str">
        <f>IFERROR(VLOOKUP(E75,'8月'!$G$3:$U$50,10,FALSE)&amp;"","")</f>
        <v/>
      </c>
      <c r="AU75" s="62" t="str">
        <f>IFERROR(VLOOKUP(E75,'8月'!$G$3:$U$50,11,FALSE)&amp;"","")</f>
        <v/>
      </c>
      <c r="AV75" s="15">
        <f>IFERROR(VLOOKUP(E75,'8月'!$G$3:$U$50,14,FALSE),0)</f>
        <v>12</v>
      </c>
      <c r="AW75" s="94">
        <f t="shared" si="26"/>
        <v>17</v>
      </c>
      <c r="AX75" s="93" t="str">
        <f>IFERROR(VLOOKUP(E75,'9月'!$G$3:$U$51,6,FALSE)&amp;"","")</f>
        <v>90</v>
      </c>
      <c r="AY75" s="15" t="str">
        <f>IFERROR(VLOOKUP(E75,'9月'!$G$3:$U$51,3,FALSE)&amp;"","")</f>
        <v>18</v>
      </c>
      <c r="AZ75" s="15" t="str">
        <f>IFERROR(VLOOKUP(E75,'9月'!$G$3:$U$51,7,FALSE)&amp;"","")</f>
        <v>72</v>
      </c>
      <c r="BA75" s="15" t="str">
        <f>IFERROR(VLOOKUP(E75,'9月'!$G$3:$U$51,9,FALSE)&amp;"","")</f>
        <v>#4</v>
      </c>
      <c r="BB75" s="62" t="str">
        <f>IFERROR(VLOOKUP(E75,'9月'!$G$3:$U$51,10,FALSE)&amp;"","")</f>
        <v/>
      </c>
      <c r="BC75" s="62" t="str">
        <f>IFERROR(VLOOKUP(E75,'9月'!$G$3:$U$51,11,FALSE)&amp;"","")</f>
        <v/>
      </c>
      <c r="BD75" s="15">
        <f>IFERROR(VLOOKUP(E75,'9月'!$G$3:$U$51,14,FALSE),0)</f>
        <v>11</v>
      </c>
      <c r="BE75" s="94">
        <f t="shared" si="27"/>
        <v>28</v>
      </c>
      <c r="BF75" s="93" t="str">
        <f>IFERROR(VLOOKUP(E75,'10月'!$G$3:$U$49,6,FALSE)&amp;"","")</f>
        <v>95</v>
      </c>
      <c r="BG75" s="15" t="str">
        <f>IFERROR(VLOOKUP(E75,'10月'!$G$3:$U$49,3,FALSE)&amp;"","")</f>
        <v>18</v>
      </c>
      <c r="BH75" s="15" t="str">
        <f>IFERROR(VLOOKUP(E75,'10月'!$G$3:$U$49,7,FALSE)&amp;"","")</f>
        <v>77</v>
      </c>
      <c r="BI75" s="15" t="str">
        <f>IFERROR(VLOOKUP(E75,'10月'!$G$3:$U$49,9,FALSE)&amp;"","")</f>
        <v/>
      </c>
      <c r="BJ75" s="62" t="str">
        <f>IFERROR(VLOOKUP(E75,'10月'!$G$3:$U$49,10,FALSE)&amp;"","")</f>
        <v/>
      </c>
      <c r="BK75" s="62" t="str">
        <f>IFERROR(VLOOKUP(E75,'10月'!$G$3:$U$49,11,FALSE)&amp;"","")</f>
        <v/>
      </c>
      <c r="BL75" s="15">
        <f>IFERROR(VLOOKUP(E75,'10月'!$G$3:$U$49,14,FALSE),0)</f>
        <v>2</v>
      </c>
      <c r="BM75" s="62">
        <f t="shared" si="28"/>
        <v>30</v>
      </c>
      <c r="BN75" s="74"/>
      <c r="BO75" s="584">
        <v>100</v>
      </c>
      <c r="BP75" s="584">
        <v>99</v>
      </c>
      <c r="BQ75" s="584">
        <v>101</v>
      </c>
      <c r="BR75" s="584">
        <v>97</v>
      </c>
      <c r="BS75" s="584">
        <v>88</v>
      </c>
      <c r="BT75" s="584">
        <v>90</v>
      </c>
      <c r="BU75" s="584">
        <v>95</v>
      </c>
      <c r="BV75" s="609">
        <f t="shared" si="29"/>
        <v>95.714285714285708</v>
      </c>
      <c r="BW75" s="64">
        <f t="shared" si="13"/>
        <v>18.971428571428568</v>
      </c>
      <c r="BX75" s="603"/>
    </row>
    <row r="76" spans="1:78" ht="19.5" customHeight="1">
      <c r="A76" s="57">
        <f t="shared" si="30"/>
        <v>73</v>
      </c>
      <c r="B76" s="65" t="s">
        <v>469</v>
      </c>
      <c r="C76" s="65" t="s">
        <v>470</v>
      </c>
      <c r="D76" s="65" t="s">
        <v>309</v>
      </c>
      <c r="E76" s="156" t="s">
        <v>458</v>
      </c>
      <c r="F76" s="152" t="s">
        <v>101</v>
      </c>
      <c r="G76" s="34" t="s">
        <v>979</v>
      </c>
      <c r="H76" s="59" t="s">
        <v>978</v>
      </c>
      <c r="I76" s="60"/>
      <c r="J76" s="91"/>
      <c r="K76" s="61"/>
      <c r="L76" s="61" t="str">
        <f>IFERROR(VLOOKUP(E76,'4月'!$H$3:$T$53,8,FALSE)&amp;"","")</f>
        <v/>
      </c>
      <c r="M76" s="61" t="str">
        <f>IFERROR(VLOOKUP(E76,'4月'!$H$3:$R$53,9,FALSE)&amp;"","")</f>
        <v/>
      </c>
      <c r="N76" s="61" t="str">
        <f>IFERROR(VLOOKUP(E76,'4月'!$H$3:$R$53,10,FALSE)&amp;"","")</f>
        <v/>
      </c>
      <c r="O76" s="61" t="str">
        <f>IFERROR(VLOOKUP(E76,'4月'!$H$3:$R$53,11,FALSE)&amp;"","")</f>
        <v/>
      </c>
      <c r="P76" s="61">
        <f>IFERROR(VLOOKUP(E76,'4月'!$H$3:$T$53,13,FALSE),0)</f>
        <v>0</v>
      </c>
      <c r="Q76" s="92">
        <f t="shared" si="22"/>
        <v>0</v>
      </c>
      <c r="R76" s="91"/>
      <c r="S76" s="153"/>
      <c r="T76" s="61" t="str">
        <f>IFERROR(VLOOKUP(E76,'5月'!$G$3:$U$51,7,FALSE)&amp;"","")</f>
        <v/>
      </c>
      <c r="U76" s="61" t="str">
        <f>IFERROR(VLOOKUP(E76,'5月'!$G$3:$U$51,9,FALSE)&amp;"","")</f>
        <v/>
      </c>
      <c r="V76" s="61" t="str">
        <f>IFERROR(VLOOKUP(E76,'5月'!$G$3:$U$51,9,FALSE)&amp;"","")</f>
        <v/>
      </c>
      <c r="W76" s="61" t="str">
        <f>IFERROR(VLOOKUP(E76,'5月'!$G$3:$U$51,10,FALSE)&amp;"","")</f>
        <v/>
      </c>
      <c r="X76" s="61">
        <f>IFERROR(VLOOKUP(E76,'5月'!$G$3:$U$51,13,FALSE),0)</f>
        <v>0</v>
      </c>
      <c r="Y76" s="92">
        <f t="shared" si="23"/>
        <v>0</v>
      </c>
      <c r="Z76" s="93" t="str">
        <f>IFERROR(VLOOKUP(E76,'6月'!$G$3:$U$55,6,FALSE)&amp;"","")</f>
        <v>119</v>
      </c>
      <c r="AA76" s="15" t="str">
        <f>IFERROR(VLOOKUP(E76,'6月'!$G$3:$U$55,3,FALSE)&amp;"","")</f>
        <v>36</v>
      </c>
      <c r="AB76" s="15" t="str">
        <f>IFERROR(VLOOKUP(E76,'6月'!$G$3:$U$55,7,FALSE)&amp;"","")</f>
        <v>83</v>
      </c>
      <c r="AC76" s="15" t="str">
        <f>IFERROR(VLOOKUP(E76,'6月'!$G$3:$U$55,9,FALSE)&amp;"","")</f>
        <v/>
      </c>
      <c r="AD76" s="15" t="str">
        <f>IFERROR(VLOOKUP(E76,'6月'!$G$3:$U$55,10,FALSE)&amp;"","")</f>
        <v/>
      </c>
      <c r="AE76" s="15" t="str">
        <f>IFERROR(VLOOKUP(E76,'6月'!$G$3:$U$55,11,FALSE)&amp;"","")</f>
        <v/>
      </c>
      <c r="AF76" s="15">
        <f>IFERROR(VLOOKUP(E76,'6月'!$G$3:$U$55,13,FALSE),0)</f>
        <v>1</v>
      </c>
      <c r="AG76" s="94">
        <f t="shared" si="24"/>
        <v>1</v>
      </c>
      <c r="AH76" s="93" t="str">
        <f>IFERROR(VLOOKUP(E76,'7月'!$G$3:$U$39,6,FALSE)&amp;"","")</f>
        <v>126</v>
      </c>
      <c r="AI76" s="15" t="str">
        <f>IFERROR(VLOOKUP(E76,'7月'!$G$3:$U$39,3,FALSE)&amp;"","")</f>
        <v>36</v>
      </c>
      <c r="AJ76" s="15" t="str">
        <f>IFERROR(VLOOKUP(E76,'7月'!$G$3:$U$39,7,FALSE)&amp;"","")</f>
        <v>90</v>
      </c>
      <c r="AK76" s="15" t="str">
        <f>IFERROR(VLOOKUP(E76,'7月'!$G$3:$U$39,9,FALSE)&amp;"","")</f>
        <v/>
      </c>
      <c r="AL76" s="15" t="str">
        <f>IFERROR(VLOOKUP(E76,'7月'!$G$3:$U$39,10,FALSE)&amp;"","")</f>
        <v/>
      </c>
      <c r="AM76" s="15" t="str">
        <f>IFERROR(VLOOKUP(E76,'7月'!$G$3:$U$39,11,FALSE)&amp;"","")</f>
        <v/>
      </c>
      <c r="AN76" s="15">
        <f>IFERROR(VLOOKUP(E76,'7月'!$G$3:$U$39,13,FALSE),0)</f>
        <v>1</v>
      </c>
      <c r="AO76" s="94">
        <f t="shared" si="25"/>
        <v>2</v>
      </c>
      <c r="AP76" s="93" t="str">
        <f>IFERROR(VLOOKUP(E76,'8月'!$G$3:$U$50,6,FALSE)&amp;"","")</f>
        <v/>
      </c>
      <c r="AQ76" s="15" t="str">
        <f>IFERROR(VLOOKUP(E76,'8月'!$G$3:$U$50,3,FALSE)&amp;"","")</f>
        <v/>
      </c>
      <c r="AR76" s="15" t="str">
        <f>IFERROR(VLOOKUP(E76,'8月'!$G$3:$U$50,7,FALSE)&amp;"","")</f>
        <v/>
      </c>
      <c r="AS76" s="62" t="str">
        <f>IFERROR(VLOOKUP(E76,'8月'!$G$3:$U$50,9,FALSE)&amp;"","")</f>
        <v/>
      </c>
      <c r="AT76" s="62" t="str">
        <f>IFERROR(VLOOKUP(E76,'8月'!$G$3:$U$50,10,FALSE)&amp;"","")</f>
        <v/>
      </c>
      <c r="AU76" s="62" t="str">
        <f>IFERROR(VLOOKUP(E76,'8月'!$G$3:$U$50,11,FALSE)&amp;"","")</f>
        <v/>
      </c>
      <c r="AV76" s="15">
        <f>IFERROR(VLOOKUP(E76,'8月'!$G$3:$U$50,14,FALSE),0)</f>
        <v>0</v>
      </c>
      <c r="AW76" s="94">
        <f t="shared" si="26"/>
        <v>2</v>
      </c>
      <c r="AX76" s="93" t="str">
        <f>IFERROR(VLOOKUP(E76,'9月'!$G$3:$U$51,6,FALSE)&amp;"","")</f>
        <v>127</v>
      </c>
      <c r="AY76" s="15" t="str">
        <f>IFERROR(VLOOKUP(E76,'9月'!$G$3:$U$51,3,FALSE)&amp;"","")</f>
        <v>36</v>
      </c>
      <c r="AZ76" s="15" t="str">
        <f>IFERROR(VLOOKUP(E76,'9月'!$G$3:$U$51,7,FALSE)&amp;"","")</f>
        <v>91</v>
      </c>
      <c r="BA76" s="15" t="str">
        <f>IFERROR(VLOOKUP(E76,'9月'!$G$3:$U$51,9,FALSE)&amp;"","")</f>
        <v/>
      </c>
      <c r="BB76" s="62" t="str">
        <f>IFERROR(VLOOKUP(E76,'9月'!$G$3:$U$51,10,FALSE)&amp;"","")</f>
        <v/>
      </c>
      <c r="BC76" s="62" t="str">
        <f>IFERROR(VLOOKUP(E76,'9月'!$G$3:$U$51,11,FALSE)&amp;"","")</f>
        <v/>
      </c>
      <c r="BD76" s="15">
        <f>IFERROR(VLOOKUP(E76,'9月'!$G$3:$U$51,14,FALSE),0)</f>
        <v>1</v>
      </c>
      <c r="BE76" s="94">
        <f t="shared" si="27"/>
        <v>3</v>
      </c>
      <c r="BF76" s="93" t="str">
        <f>IFERROR(VLOOKUP(E76,'10月'!$G$3:$U$49,6,FALSE)&amp;"","")</f>
        <v>127</v>
      </c>
      <c r="BG76" s="15" t="str">
        <f>IFERROR(VLOOKUP(E76,'10月'!$G$3:$U$49,3,FALSE)&amp;"","")</f>
        <v>36</v>
      </c>
      <c r="BH76" s="15" t="str">
        <f>IFERROR(VLOOKUP(E76,'10月'!$G$3:$U$49,7,FALSE)&amp;"","")</f>
        <v>91</v>
      </c>
      <c r="BI76" s="15" t="str">
        <f>IFERROR(VLOOKUP(E76,'10月'!$G$3:$U$49,9,FALSE)&amp;"","")</f>
        <v/>
      </c>
      <c r="BJ76" s="62" t="str">
        <f>IFERROR(VLOOKUP(E76,'10月'!$G$3:$U$49,10,FALSE)&amp;"","")</f>
        <v/>
      </c>
      <c r="BK76" s="62" t="str">
        <f>IFERROR(VLOOKUP(E76,'10月'!$G$3:$U$49,11,FALSE)&amp;"","")</f>
        <v/>
      </c>
      <c r="BL76" s="15">
        <f>IFERROR(VLOOKUP(E76,'10月'!$G$3:$U$49,14,FALSE),0)</f>
        <v>1</v>
      </c>
      <c r="BM76" s="62">
        <f t="shared" si="28"/>
        <v>4</v>
      </c>
      <c r="BN76" s="74"/>
      <c r="BO76" s="584">
        <v>133</v>
      </c>
      <c r="BP76" s="584">
        <v>132</v>
      </c>
      <c r="BQ76" s="584">
        <v>119</v>
      </c>
      <c r="BR76" s="584">
        <v>126</v>
      </c>
      <c r="BS76" s="584" t="s">
        <v>1009</v>
      </c>
      <c r="BT76" s="584">
        <v>127</v>
      </c>
      <c r="BU76" s="584">
        <v>127</v>
      </c>
      <c r="BV76" s="609">
        <f t="shared" si="29"/>
        <v>127.33333333333333</v>
      </c>
      <c r="BW76" s="64">
        <f t="shared" si="13"/>
        <v>36</v>
      </c>
      <c r="BX76" s="601"/>
      <c r="BY76" s="49"/>
      <c r="BZ76"/>
    </row>
    <row r="77" spans="1:78" ht="19.5" customHeight="1">
      <c r="A77" s="57">
        <f t="shared" si="30"/>
        <v>74</v>
      </c>
      <c r="B77" s="152" t="s">
        <v>673</v>
      </c>
      <c r="C77" s="152" t="s">
        <v>674</v>
      </c>
      <c r="D77" s="152" t="s">
        <v>675</v>
      </c>
      <c r="E77" s="199" t="s">
        <v>678</v>
      </c>
      <c r="F77" s="152" t="s">
        <v>101</v>
      </c>
      <c r="G77" s="15">
        <v>24</v>
      </c>
      <c r="H77" s="34" t="s">
        <v>973</v>
      </c>
      <c r="I77" s="60"/>
      <c r="J77" s="91" t="str">
        <f>IFERROR(VLOOKUP(E77,'4月'!$H$3:$T$53,7,FALSE),"")</f>
        <v/>
      </c>
      <c r="K77" s="61" t="str">
        <f>IFERROR(VLOOKUP(E77,'4月'!$H$3:$T$53,2,FALSE),"")</f>
        <v/>
      </c>
      <c r="L77" s="61" t="str">
        <f>IFERROR(VLOOKUP(E77,'4月'!$H$3:$T$53,8,FALSE)&amp;"","")</f>
        <v/>
      </c>
      <c r="M77" s="61" t="str">
        <f>IFERROR(VLOOKUP(E77,'4月'!$H$3:$R$53,9,FALSE)&amp;"","")</f>
        <v/>
      </c>
      <c r="N77" s="61" t="str">
        <f>IFERROR(VLOOKUP(E77,'4月'!$H$3:$R$53,10,FALSE)&amp;"","")</f>
        <v/>
      </c>
      <c r="O77" s="61" t="str">
        <f>IFERROR(VLOOKUP(E77,'4月'!$H$3:$R$53,11,FALSE)&amp;"","")</f>
        <v/>
      </c>
      <c r="P77" s="61">
        <v>0</v>
      </c>
      <c r="Q77" s="92">
        <f t="shared" si="22"/>
        <v>0</v>
      </c>
      <c r="R77" s="91" t="str">
        <f>IFERROR(VLOOKUP(E77,'5月'!$G$3:$U$51,6,FALSE)&amp;"","")</f>
        <v/>
      </c>
      <c r="S77" s="153"/>
      <c r="T77" s="61" t="str">
        <f>IFERROR(VLOOKUP(E77,'5月'!$G$3:$U$51,7,FALSE)&amp;"","")</f>
        <v/>
      </c>
      <c r="U77" s="61" t="str">
        <f>IFERROR(VLOOKUP(E77,'5月'!$G$3:$U$51,8,FALSE)&amp;"","")</f>
        <v/>
      </c>
      <c r="V77" s="61" t="str">
        <f>IFERROR(VLOOKUP(E77,'5月'!$G$3:$U$51,9,FALSE)&amp;"","")</f>
        <v/>
      </c>
      <c r="W77" s="61" t="str">
        <f>IFERROR(VLOOKUP(E77,'5月'!$G$3:$U$51,10,FALSE)&amp;"","")</f>
        <v/>
      </c>
      <c r="X77" s="61">
        <f>IFERROR(VLOOKUP(E77,'5月'!$G$3:$U$51,13,FALSE),0)</f>
        <v>0</v>
      </c>
      <c r="Y77" s="92">
        <f t="shared" si="23"/>
        <v>0</v>
      </c>
      <c r="Z77" s="93" t="str">
        <f>IFERROR(VLOOKUP(E77,'6月'!$G$3:$U$55,6,FALSE)&amp;"","")</f>
        <v>117</v>
      </c>
      <c r="AA77" s="15" t="s">
        <v>355</v>
      </c>
      <c r="AB77" s="15" t="str">
        <f>IFERROR(VLOOKUP(E77,'6月'!$G$3:$U$55,7,FALSE)&amp;"","")</f>
        <v/>
      </c>
      <c r="AC77" s="15" t="str">
        <f>IFERROR(VLOOKUP(E77,'6月'!$G$3:$U$55,9,FALSE)&amp;"","")</f>
        <v/>
      </c>
      <c r="AD77" s="15" t="str">
        <f>IFERROR(VLOOKUP(E77,'6月'!$G$3:$U$55,10,FALSE)&amp;"","")</f>
        <v>#12</v>
      </c>
      <c r="AE77" s="15" t="str">
        <f>IFERROR(VLOOKUP(E77,'6月'!$G$3:$U$55,11,FALSE)&amp;"","")</f>
        <v/>
      </c>
      <c r="AF77" s="15">
        <v>1</v>
      </c>
      <c r="AG77" s="94">
        <f t="shared" si="24"/>
        <v>1</v>
      </c>
      <c r="AH77" s="93" t="str">
        <f>IFERROR(VLOOKUP(E77,'7月'!$G$3:$U$39,6,FALSE)&amp;"","")</f>
        <v/>
      </c>
      <c r="AI77" s="15" t="str">
        <f>IFERROR(VLOOKUP(E77,'7月'!$G$3:$U$39,3,FALSE)&amp;"","")</f>
        <v/>
      </c>
      <c r="AJ77" s="15" t="str">
        <f>IFERROR(VLOOKUP(E77,'7月'!$G$3:$U$39,7,FALSE)&amp;"","")</f>
        <v/>
      </c>
      <c r="AK77" s="15" t="str">
        <f>IFERROR(VLOOKUP(E77,'7月'!$G$3:$U$39,9,FALSE)&amp;"","")</f>
        <v/>
      </c>
      <c r="AL77" s="15" t="str">
        <f>IFERROR(VLOOKUP(E77,'7月'!$G$3:$U$39,10,FALSE)&amp;"","")</f>
        <v/>
      </c>
      <c r="AM77" s="15" t="str">
        <f>IFERROR(VLOOKUP(E77,'7月'!$G$3:$U$39,11,FALSE)&amp;"","")</f>
        <v/>
      </c>
      <c r="AN77" s="15">
        <f>IFERROR(VLOOKUP(E77,'7月'!$G$3:$U$39,13,FALSE),0)</f>
        <v>0</v>
      </c>
      <c r="AO77" s="94">
        <f t="shared" si="25"/>
        <v>1</v>
      </c>
      <c r="AP77" s="93" t="str">
        <f>IFERROR(VLOOKUP(E77,'8月'!$G$3:$U$50,6,FALSE)&amp;"","")</f>
        <v/>
      </c>
      <c r="AQ77" s="15" t="str">
        <f>IFERROR(VLOOKUP(E77,'8月'!$G$3:$U$50,3,FALSE)&amp;"","")</f>
        <v/>
      </c>
      <c r="AR77" s="15" t="str">
        <f>IFERROR(VLOOKUP(E77,'8月'!$G$3:$U$50,7,FALSE)&amp;"","")</f>
        <v/>
      </c>
      <c r="AS77" s="62" t="str">
        <f>IFERROR(VLOOKUP(E77,'8月'!$G$3:$U$50,9,FALSE)&amp;"","")</f>
        <v/>
      </c>
      <c r="AT77" s="62" t="str">
        <f>IFERROR(VLOOKUP(E77,'8月'!$G$3:$U$50,10,FALSE)&amp;"","")</f>
        <v/>
      </c>
      <c r="AU77" s="62" t="str">
        <f>IFERROR(VLOOKUP(E77,'8月'!$G$3:$U$50,11,FALSE)&amp;"","")</f>
        <v/>
      </c>
      <c r="AV77" s="15">
        <f>IFERROR(VLOOKUP(E77,'8月'!$G$3:$U$50,14,FALSE),0)</f>
        <v>0</v>
      </c>
      <c r="AW77" s="94">
        <f t="shared" si="26"/>
        <v>1</v>
      </c>
      <c r="AX77" s="93" t="str">
        <f>IFERROR(VLOOKUP(E77,'9月'!$G$3:$U$51,6,FALSE)&amp;"","")</f>
        <v>100</v>
      </c>
      <c r="AY77" s="15" t="str">
        <f>IFERROR(VLOOKUP(E77,'9月'!$G$3:$U$51,3,FALSE)&amp;"","")</f>
        <v>New-2</v>
      </c>
      <c r="AZ77" s="15" t="str">
        <f>IFERROR(VLOOKUP(E77,'9月'!$G$3:$U$51,7,FALSE)&amp;"","")</f>
        <v>New2</v>
      </c>
      <c r="BA77" s="15" t="str">
        <f>IFERROR(VLOOKUP(E77,'9月'!$G$3:$U$51,9,FALSE)&amp;"","")</f>
        <v/>
      </c>
      <c r="BB77" s="62" t="str">
        <f>IFERROR(VLOOKUP(E77,'9月'!$G$3:$U$51,10,FALSE)&amp;"","")</f>
        <v/>
      </c>
      <c r="BC77" s="62" t="str">
        <f>IFERROR(VLOOKUP(E77,'9月'!$G$3:$U$51,11,FALSE)&amp;"","")</f>
        <v/>
      </c>
      <c r="BD77" s="15">
        <f>IFERROR(VLOOKUP(E77,'9月'!$G$3:$U$51,14,FALSE),0)</f>
        <v>0</v>
      </c>
      <c r="BE77" s="94">
        <f t="shared" si="27"/>
        <v>1</v>
      </c>
      <c r="BF77" s="93" t="str">
        <f>IFERROR(VLOOKUP(E77,'10月'!$G$3:$U$49,6,FALSE)&amp;"","")</f>
        <v>119</v>
      </c>
      <c r="BG77" s="15" t="str">
        <f>IFERROR(VLOOKUP(E77,'10月'!$G$3:$U$49,3,FALSE)&amp;"","")</f>
        <v>24</v>
      </c>
      <c r="BH77" s="15" t="str">
        <f>IFERROR(VLOOKUP(E77,'10月'!$G$3:$U$49,7,FALSE)&amp;"","")</f>
        <v>95</v>
      </c>
      <c r="BI77" s="15" t="str">
        <f>IFERROR(VLOOKUP(E77,'10月'!$G$3:$U$49,9,FALSE)&amp;"","")</f>
        <v/>
      </c>
      <c r="BJ77" s="62" t="str">
        <f>IFERROR(VLOOKUP(E77,'10月'!$G$3:$U$49,10,FALSE)&amp;"","")</f>
        <v/>
      </c>
      <c r="BK77" s="62" t="str">
        <f>IFERROR(VLOOKUP(E77,'10月'!$G$3:$U$49,11,FALSE)&amp;"","")</f>
        <v/>
      </c>
      <c r="BL77" s="15">
        <f>IFERROR(VLOOKUP(E77,'10月'!$G$3:$U$49,14,FALSE),0)</f>
        <v>1</v>
      </c>
      <c r="BM77" s="62">
        <f t="shared" si="28"/>
        <v>2</v>
      </c>
      <c r="BN77" s="74"/>
      <c r="BO77" s="584" t="s">
        <v>1009</v>
      </c>
      <c r="BP77" s="584" t="s">
        <v>1009</v>
      </c>
      <c r="BQ77" s="584">
        <v>117</v>
      </c>
      <c r="BR77" s="584" t="s">
        <v>1009</v>
      </c>
      <c r="BS77" s="584" t="s">
        <v>1009</v>
      </c>
      <c r="BT77" s="584">
        <v>100</v>
      </c>
      <c r="BU77" s="584">
        <v>119</v>
      </c>
      <c r="BV77" s="609">
        <f t="shared" si="29"/>
        <v>112</v>
      </c>
      <c r="BW77" s="64">
        <f t="shared" si="13"/>
        <v>32</v>
      </c>
      <c r="BX77" s="601"/>
      <c r="BY77"/>
      <c r="BZ77"/>
    </row>
    <row r="78" spans="1:78" ht="19.5" customHeight="1">
      <c r="A78" s="57">
        <f t="shared" si="30"/>
        <v>75</v>
      </c>
      <c r="B78" s="152" t="s">
        <v>471</v>
      </c>
      <c r="C78" s="152" t="s">
        <v>472</v>
      </c>
      <c r="D78" s="152" t="s">
        <v>676</v>
      </c>
      <c r="E78" s="199" t="s">
        <v>679</v>
      </c>
      <c r="F78" s="152" t="s">
        <v>105</v>
      </c>
      <c r="G78" s="330">
        <f>((Z88+J88)/2-72)*0.65</f>
        <v>21.125</v>
      </c>
      <c r="H78" s="274" t="s">
        <v>758</v>
      </c>
      <c r="I78" s="60"/>
      <c r="J78" s="91"/>
      <c r="K78" s="61"/>
      <c r="L78" s="61"/>
      <c r="M78" s="61" t="str">
        <f>IFERROR(VLOOKUP(E78,'4月'!$H$3:$R$53,9,FALSE)&amp;"","")</f>
        <v/>
      </c>
      <c r="N78" s="61" t="str">
        <f>IFERROR(VLOOKUP(E78,'4月'!$H$3:$R$53,10,FALSE)&amp;"","")</f>
        <v/>
      </c>
      <c r="O78" s="61" t="str">
        <f>IFERROR(VLOOKUP(E78,'4月'!$H$3:$R$53,11,FALSE)&amp;"","")</f>
        <v/>
      </c>
      <c r="P78" s="61">
        <f>IFERROR(VLOOKUP(E78,'4月'!$H$3:$T$53,13,FALSE),0)</f>
        <v>0</v>
      </c>
      <c r="Q78" s="92">
        <f t="shared" si="22"/>
        <v>0</v>
      </c>
      <c r="R78" s="91" t="str">
        <f>IFERROR(VLOOKUP(E78,'5月'!$G$3:$U$51,6,FALSE)&amp;"","")</f>
        <v/>
      </c>
      <c r="S78" s="153"/>
      <c r="T78" s="61" t="str">
        <f>IFERROR(VLOOKUP(E78,'5月'!$G$3:$U$51,7,FALSE)&amp;"","")</f>
        <v/>
      </c>
      <c r="U78" s="61" t="str">
        <f>IFERROR(VLOOKUP(E78,'5月'!$G$3:$U$51,8,FALSE)&amp;"","")</f>
        <v/>
      </c>
      <c r="V78" s="61" t="str">
        <f>IFERROR(VLOOKUP(E78,'5月'!$G$3:$U$51,9,FALSE)&amp;"","")</f>
        <v/>
      </c>
      <c r="W78" s="61" t="str">
        <f>IFERROR(VLOOKUP(E78,'5月'!$G$3:$U$51,10,FALSE)&amp;"","")</f>
        <v/>
      </c>
      <c r="X78" s="61">
        <f>IFERROR(VLOOKUP(E78,'5月'!$G$3:$U$51,13,FALSE),0)</f>
        <v>0</v>
      </c>
      <c r="Y78" s="92">
        <f t="shared" si="23"/>
        <v>0</v>
      </c>
      <c r="Z78" s="93"/>
      <c r="AA78" s="15"/>
      <c r="AB78" s="15" t="str">
        <f>IFERROR(VLOOKUP(E78,'6月'!$G$3:$U$55,7,FALSE)&amp;"","")</f>
        <v/>
      </c>
      <c r="AC78" s="15" t="str">
        <f>IFERROR(VLOOKUP(E78,'6月'!$G$3:$U$55,9,FALSE)&amp;"","")</f>
        <v/>
      </c>
      <c r="AD78" s="15" t="str">
        <f>IFERROR(VLOOKUP(E78,'6月'!$G$3:$U$55,10,FALSE)&amp;"","")</f>
        <v/>
      </c>
      <c r="AE78" s="15" t="str">
        <f>IFERROR(VLOOKUP(E78,'6月'!$G$3:$U$55,11,FALSE)&amp;"","")</f>
        <v/>
      </c>
      <c r="AF78" s="15">
        <f>IFERROR(VLOOKUP(E78,'6月'!$G$3:$U$55,13,FALSE),0)</f>
        <v>0</v>
      </c>
      <c r="AG78" s="94">
        <f t="shared" si="24"/>
        <v>0</v>
      </c>
      <c r="AH78" s="93" t="str">
        <f>IFERROR(VLOOKUP(E78,'7月'!$G$3:$U$39,6,FALSE)&amp;"","")</f>
        <v>100</v>
      </c>
      <c r="AI78" s="15" t="str">
        <f>IFERROR(VLOOKUP(E78,'7月'!$G$3:$U$39,3,FALSE)&amp;"","")</f>
        <v>21</v>
      </c>
      <c r="AJ78" s="15" t="str">
        <f>IFERROR(VLOOKUP(E78,'7月'!$G$3:$U$39,7,FALSE)&amp;"","")</f>
        <v>79</v>
      </c>
      <c r="AK78" s="15" t="str">
        <f>IFERROR(VLOOKUP(E78,'7月'!$G$3:$U$39,9,FALSE)&amp;"","")</f>
        <v/>
      </c>
      <c r="AL78" s="66"/>
      <c r="AM78" s="15" t="str">
        <f>IFERROR(VLOOKUP(E78,'7月'!$G$3:$U$39,11,FALSE)&amp;"","")</f>
        <v/>
      </c>
      <c r="AN78" s="15">
        <f>IFERROR(VLOOKUP(E78,'7月'!$G$3:$U$39,13,FALSE),0)</f>
        <v>1</v>
      </c>
      <c r="AO78" s="94">
        <f t="shared" si="25"/>
        <v>1</v>
      </c>
      <c r="AP78" s="93" t="str">
        <f>IFERROR(VLOOKUP(E78,'8月'!$G$3:$U$50,6,FALSE)&amp;"","")</f>
        <v/>
      </c>
      <c r="AQ78" s="15"/>
      <c r="AR78" s="15" t="str">
        <f>IFERROR(VLOOKUP(E78,'8月'!$G$3:$U$50,7,FALSE)&amp;"","")</f>
        <v/>
      </c>
      <c r="AS78" s="62"/>
      <c r="AT78" s="62" t="str">
        <f>IFERROR(VLOOKUP(E78,'8月'!$G$3:$U$50,10,FALSE)&amp;"","")</f>
        <v/>
      </c>
      <c r="AU78" s="62" t="str">
        <f>IFERROR(VLOOKUP(E78,'8月'!$G$3:$U$50,11,FALSE)&amp;"","")</f>
        <v/>
      </c>
      <c r="AV78" s="15">
        <f>IFERROR(VLOOKUP(E78,'8月'!$G$3:$U$50,14,FALSE),0)</f>
        <v>0</v>
      </c>
      <c r="AW78" s="94">
        <f t="shared" si="26"/>
        <v>1</v>
      </c>
      <c r="AX78" s="93" t="str">
        <f>IFERROR(VLOOKUP(E78,'9月'!$G$3:$U$51,6,FALSE)&amp;"","")</f>
        <v/>
      </c>
      <c r="AY78" s="15" t="str">
        <f>IFERROR(VLOOKUP(E78,'9月'!$G$3:$U$51,3,FALSE)&amp;"","")</f>
        <v/>
      </c>
      <c r="AZ78" s="15" t="str">
        <f>IFERROR(VLOOKUP(E78,'9月'!$G$3:$U$51,7,FALSE)&amp;"","")</f>
        <v/>
      </c>
      <c r="BA78" s="15" t="str">
        <f>IFERROR(VLOOKUP(E78,'9月'!$G$3:$U$51,9,FALSE)&amp;"","")</f>
        <v/>
      </c>
      <c r="BB78" s="62" t="str">
        <f>IFERROR(VLOOKUP(E78,'9月'!$G$3:$U$51,10,FALSE)&amp;"","")</f>
        <v/>
      </c>
      <c r="BC78" s="62" t="str">
        <f>IFERROR(VLOOKUP(E78,'9月'!$G$3:$U$51,11,FALSE)&amp;"","")</f>
        <v/>
      </c>
      <c r="BD78" s="15">
        <f>IFERROR(VLOOKUP(E78,'9月'!$G$3:$U$51,14,FALSE),0)</f>
        <v>0</v>
      </c>
      <c r="BE78" s="94">
        <f t="shared" si="27"/>
        <v>1</v>
      </c>
      <c r="BF78" s="93" t="str">
        <f>IFERROR(VLOOKUP(E78,'10月'!$G$3:$U$49,6,FALSE)&amp;"","")</f>
        <v/>
      </c>
      <c r="BG78" s="15" t="str">
        <f>IFERROR(VLOOKUP(E78,'10月'!$G$3:$U$49,3,FALSE)&amp;"","")</f>
        <v/>
      </c>
      <c r="BH78" s="15" t="str">
        <f>IFERROR(VLOOKUP(E78,'10月'!$G$3:$U$49,7,FALSE)&amp;"","")</f>
        <v/>
      </c>
      <c r="BI78" s="15" t="str">
        <f>IFERROR(VLOOKUP(E78,'10月'!$G$3:$U$49,9,FALSE)&amp;"","")</f>
        <v/>
      </c>
      <c r="BJ78" s="62" t="str">
        <f>IFERROR(VLOOKUP(E78,'10月'!$G$3:$U$49,10,FALSE)&amp;"","")</f>
        <v/>
      </c>
      <c r="BK78" s="62" t="str">
        <f>IFERROR(VLOOKUP(E78,'10月'!$G$3:$U$49,11,FALSE)&amp;"","")</f>
        <v/>
      </c>
      <c r="BL78" s="15">
        <f>IFERROR(VLOOKUP(E78,'10月'!$G$3:$U$49,14,FALSE),0)</f>
        <v>0</v>
      </c>
      <c r="BM78" s="62">
        <f t="shared" si="28"/>
        <v>1</v>
      </c>
      <c r="BN78" s="74"/>
      <c r="BO78" s="584">
        <v>108</v>
      </c>
      <c r="BP78" s="584" t="s">
        <v>1009</v>
      </c>
      <c r="BQ78" s="584">
        <v>101</v>
      </c>
      <c r="BR78" s="584">
        <v>100</v>
      </c>
      <c r="BS78" s="584" t="s">
        <v>1009</v>
      </c>
      <c r="BT78" s="584" t="s">
        <v>1009</v>
      </c>
      <c r="BU78" s="584" t="s">
        <v>1009</v>
      </c>
      <c r="BV78" s="609">
        <f t="shared" si="29"/>
        <v>103</v>
      </c>
      <c r="BW78" s="64">
        <f t="shared" si="13"/>
        <v>24.8</v>
      </c>
      <c r="BX78" s="601"/>
      <c r="BY78"/>
      <c r="BZ78"/>
    </row>
    <row r="79" spans="1:78" ht="19.5" customHeight="1">
      <c r="A79" s="57">
        <f t="shared" si="30"/>
        <v>76</v>
      </c>
      <c r="B79" s="69" t="s">
        <v>491</v>
      </c>
      <c r="C79" s="65" t="s">
        <v>492</v>
      </c>
      <c r="D79" s="65" t="s">
        <v>187</v>
      </c>
      <c r="E79" s="156" t="s">
        <v>468</v>
      </c>
      <c r="F79" s="204" t="s">
        <v>680</v>
      </c>
      <c r="G79" s="247">
        <v>5</v>
      </c>
      <c r="H79" s="273" t="s">
        <v>829</v>
      </c>
      <c r="I79" s="60"/>
      <c r="J79" s="91" t="str">
        <f>IFERROR(VLOOKUP(E79,'4月'!$H$3:$T$53,7,FALSE),"")</f>
        <v/>
      </c>
      <c r="K79" s="61" t="str">
        <f>IFERROR(VLOOKUP(E79,'4月'!$H$3:$T$53,2,FALSE),"")</f>
        <v/>
      </c>
      <c r="L79" s="61" t="str">
        <f>IFERROR(VLOOKUP(E79,'4月'!$H$3:$T$53,8,FALSE)&amp;"","")</f>
        <v/>
      </c>
      <c r="M79" s="61" t="str">
        <f>IFERROR(VLOOKUP(E79,'4月'!$H$3:$R$53,9,FALSE)&amp;"","")</f>
        <v/>
      </c>
      <c r="N79" s="61" t="str">
        <f>IFERROR(VLOOKUP(E79,'4月'!$H$3:$R$53,10,FALSE)&amp;"","")</f>
        <v/>
      </c>
      <c r="O79" s="61" t="str">
        <f>IFERROR(VLOOKUP(E79,'4月'!$H$3:$R$53,11,FALSE)&amp;"","")</f>
        <v/>
      </c>
      <c r="P79" s="61">
        <f>IFERROR(VLOOKUP(E79,'4月'!$H$3:$T$53,13,FALSE),0)</f>
        <v>0</v>
      </c>
      <c r="Q79" s="92">
        <f t="shared" si="22"/>
        <v>0</v>
      </c>
      <c r="R79" s="91"/>
      <c r="S79" s="272"/>
      <c r="T79" s="272" t="str">
        <f>IFERROR(VLOOKUP(E79,'5月'!$G$3:$U$51,7,FALSE)&amp;"","")</f>
        <v/>
      </c>
      <c r="U79" s="61" t="str">
        <f>IFERROR(VLOOKUP(E79,'5月'!$G$3:$U$51,9,FALSE)&amp;"","")</f>
        <v/>
      </c>
      <c r="V79" s="272" t="str">
        <f>IFERROR(VLOOKUP(E79,'5月'!$G$3:$U$51,9,FALSE)&amp;"","")</f>
        <v/>
      </c>
      <c r="W79" s="272" t="str">
        <f>IFERROR(VLOOKUP(E79,'5月'!$G$3:$U$51,10,FALSE)&amp;"","")</f>
        <v/>
      </c>
      <c r="X79" s="61">
        <f>IFERROR(VLOOKUP(E79,'5月'!$G$3:$U$51,13,FALSE),0)</f>
        <v>0</v>
      </c>
      <c r="Y79" s="92">
        <f t="shared" si="23"/>
        <v>0</v>
      </c>
      <c r="Z79" s="455" t="str">
        <f>IFERROR(VLOOKUP(E79,'6月'!$G$3:$U$55,6,FALSE)&amp;"","")</f>
        <v>79</v>
      </c>
      <c r="AA79" s="15" t="str">
        <f>IFERROR(VLOOKUP(E79,'6月'!$G$3:$U$55,3,FALSE)&amp;"","")</f>
        <v>11</v>
      </c>
      <c r="AB79" s="456" t="str">
        <f>IFERROR(VLOOKUP(E79,'6月'!$G$3:$U$55,7,FALSE)&amp;"","")</f>
        <v>68</v>
      </c>
      <c r="AC79" s="15" t="str">
        <f>IFERROR(VLOOKUP(E79,'6月'!$G$3:$U$55,9,FALSE)&amp;"","")</f>
        <v>#2</v>
      </c>
      <c r="AD79" s="15" t="str">
        <f>IFERROR(VLOOKUP(E79,'6月'!$G$3:$U$55,10,FALSE)&amp;"","")</f>
        <v/>
      </c>
      <c r="AE79" s="15" t="str">
        <f>IFERROR(VLOOKUP(E79,'6月'!$G$3:$U$55,11,FALSE)&amp;"","")</f>
        <v/>
      </c>
      <c r="AF79" s="15">
        <f>IFERROR(VLOOKUP(E79,'6月'!$G$3:$U$55,13,FALSE),0)</f>
        <v>21</v>
      </c>
      <c r="AG79" s="94">
        <f t="shared" si="24"/>
        <v>21</v>
      </c>
      <c r="AH79" s="396" t="str">
        <f>IFERROR(VLOOKUP(E79,'7月'!$G$3:$U$39,6,FALSE)&amp;"","")</f>
        <v>76</v>
      </c>
      <c r="AI79" s="15" t="str">
        <f>IFERROR(VLOOKUP(E79,'7月'!$G$3:$U$39,3,FALSE)&amp;"","")</f>
        <v>7</v>
      </c>
      <c r="AJ79" s="341" t="str">
        <f>IFERROR(VLOOKUP(E79,'7月'!$G$3:$U$39,7,FALSE)&amp;"","")</f>
        <v>69</v>
      </c>
      <c r="AK79" s="15" t="str">
        <f>IFERROR(VLOOKUP(E79,'7月'!$G$3:$U$39,9,FALSE)&amp;"","")</f>
        <v/>
      </c>
      <c r="AL79" s="15" t="str">
        <f>IFERROR(VLOOKUP(E79,'7月'!$G$3:$U$39,10,FALSE)&amp;"","")</f>
        <v>#6,#12</v>
      </c>
      <c r="AM79" s="15" t="str">
        <f>IFERROR(VLOOKUP(E79,'7月'!$G$3:$U$39,11,FALSE)&amp;"","")</f>
        <v>Lady17</v>
      </c>
      <c r="AN79" s="15">
        <f>IFERROR(VLOOKUP(E79,'7月'!$G$3:$U$39,13,FALSE),0)</f>
        <v>15</v>
      </c>
      <c r="AO79" s="94">
        <f t="shared" si="25"/>
        <v>36</v>
      </c>
      <c r="AP79" s="93" t="str">
        <f>IFERROR(VLOOKUP(E79,'8月'!$G$3:$U$50,6,FALSE)&amp;"","")</f>
        <v/>
      </c>
      <c r="AQ79" s="15" t="str">
        <f>IFERROR(VLOOKUP(E79,'8月'!$G$3:$U$50,3,FALSE)&amp;"","")</f>
        <v/>
      </c>
      <c r="AR79" s="15" t="str">
        <f>IFERROR(VLOOKUP(E79,'8月'!$G$3:$U$50,7,FALSE)&amp;"","")</f>
        <v/>
      </c>
      <c r="AS79" s="62" t="str">
        <f>IFERROR(VLOOKUP(E79,'8月'!$G$3:$U$50,9,FALSE)&amp;"","")</f>
        <v/>
      </c>
      <c r="AT79" s="62" t="str">
        <f>IFERROR(VLOOKUP(E79,'8月'!$G$3:$U$50,10,FALSE)&amp;"","")</f>
        <v/>
      </c>
      <c r="AU79" s="62" t="str">
        <f>IFERROR(VLOOKUP(E79,'8月'!$G$3:$U$50,11,FALSE)&amp;"","")</f>
        <v/>
      </c>
      <c r="AV79" s="15">
        <f>IFERROR(VLOOKUP(E79,'8月'!$G$3:$U$50,14,FALSE),0)</f>
        <v>0</v>
      </c>
      <c r="AW79" s="94">
        <f t="shared" si="26"/>
        <v>36</v>
      </c>
      <c r="AX79" s="93" t="str">
        <f>IFERROR(VLOOKUP(E79,'9月'!$G$3:$U$51,6,FALSE)&amp;"","")</f>
        <v>88</v>
      </c>
      <c r="AY79" s="15" t="str">
        <f>IFERROR(VLOOKUP(E79,'9月'!$G$3:$U$51,3,FALSE)&amp;"","")</f>
        <v>5</v>
      </c>
      <c r="AZ79" s="15" t="str">
        <f>IFERROR(VLOOKUP(E79,'9月'!$G$3:$U$51,7,FALSE)&amp;"","")</f>
        <v>83</v>
      </c>
      <c r="BA79" s="15" t="str">
        <f>IFERROR(VLOOKUP(E79,'9月'!$G$3:$U$51,9,FALSE)&amp;"","")</f>
        <v/>
      </c>
      <c r="BB79" s="62" t="str">
        <f>IFERROR(VLOOKUP(E79,'9月'!$G$3:$U$51,10,FALSE)&amp;"","")</f>
        <v/>
      </c>
      <c r="BC79" s="62" t="str">
        <f>IFERROR(VLOOKUP(E79,'9月'!$G$3:$U$51,11,FALSE)&amp;"","")</f>
        <v/>
      </c>
      <c r="BD79" s="15">
        <f>IFERROR(VLOOKUP(E79,'9月'!$G$3:$U$51,14,FALSE),0)</f>
        <v>1</v>
      </c>
      <c r="BE79" s="94">
        <f t="shared" si="27"/>
        <v>37</v>
      </c>
      <c r="BF79" s="93" t="str">
        <f>IFERROR(VLOOKUP(E79,'10月'!$G$3:$U$49,6,FALSE)&amp;"","")</f>
        <v>90</v>
      </c>
      <c r="BG79" s="15" t="str">
        <f>IFERROR(VLOOKUP(E79,'10月'!$G$3:$U$49,3,FALSE)&amp;"","")</f>
        <v>5</v>
      </c>
      <c r="BH79" s="15" t="str">
        <f>IFERROR(VLOOKUP(E79,'10月'!$G$3:$U$49,7,FALSE)&amp;"","")</f>
        <v>85</v>
      </c>
      <c r="BI79" s="15" t="str">
        <f>IFERROR(VLOOKUP(E79,'10月'!$G$3:$U$49,9,FALSE)&amp;"","")</f>
        <v/>
      </c>
      <c r="BJ79" s="62" t="str">
        <f>IFERROR(VLOOKUP(E79,'10月'!$G$3:$U$49,10,FALSE)&amp;"","")</f>
        <v/>
      </c>
      <c r="BK79" s="62" t="str">
        <f>IFERROR(VLOOKUP(E79,'10月'!$G$3:$U$49,11,FALSE)&amp;"","")</f>
        <v/>
      </c>
      <c r="BL79" s="15">
        <f>IFERROR(VLOOKUP(E79,'10月'!$G$3:$U$49,14,FALSE),0)</f>
        <v>1</v>
      </c>
      <c r="BM79" s="62">
        <f t="shared" si="28"/>
        <v>38</v>
      </c>
      <c r="BN79" s="74"/>
      <c r="BO79" s="584" t="s">
        <v>1009</v>
      </c>
      <c r="BP79" s="584">
        <v>90</v>
      </c>
      <c r="BQ79" s="584">
        <v>79</v>
      </c>
      <c r="BR79" s="584">
        <v>76</v>
      </c>
      <c r="BS79" s="584" t="s">
        <v>1009</v>
      </c>
      <c r="BT79" s="584">
        <v>88</v>
      </c>
      <c r="BU79" s="584">
        <v>90</v>
      </c>
      <c r="BV79" s="609">
        <f t="shared" si="29"/>
        <v>84.6</v>
      </c>
      <c r="BW79" s="64">
        <f>IFERROR(MIN(((BV79-72)*0.8*0.8),36),"-")</f>
        <v>8.0639999999999983</v>
      </c>
      <c r="BX79" s="601" t="s">
        <v>1021</v>
      </c>
      <c r="BY79"/>
      <c r="BZ79"/>
    </row>
    <row r="80" spans="1:78" ht="19.5" customHeight="1">
      <c r="A80" s="57">
        <f t="shared" si="30"/>
        <v>77</v>
      </c>
      <c r="B80" s="152" t="s">
        <v>669</v>
      </c>
      <c r="C80" s="152" t="s">
        <v>670</v>
      </c>
      <c r="D80" s="152" t="s">
        <v>666</v>
      </c>
      <c r="E80" s="152" t="s">
        <v>684</v>
      </c>
      <c r="F80" s="152" t="s">
        <v>101</v>
      </c>
      <c r="G80" s="15">
        <f>ROUND((((112+109)*0.5)-72)*0.65,0)</f>
        <v>25</v>
      </c>
      <c r="H80" s="59" t="s">
        <v>879</v>
      </c>
      <c r="I80" s="60"/>
      <c r="J80" s="91" t="str">
        <f>IFERROR(VLOOKUP(E80,'4月'!$H$3:$T$53,7,FALSE),"")</f>
        <v/>
      </c>
      <c r="K80" s="61" t="str">
        <f>IFERROR(VLOOKUP(E80,'4月'!$H$3:$T$53,2,FALSE),"")</f>
        <v/>
      </c>
      <c r="L80" s="61" t="str">
        <f>IFERROR(VLOOKUP(E80,'4月'!$H$3:$T$53,8,FALSE)&amp;"","")</f>
        <v/>
      </c>
      <c r="M80" s="61" t="str">
        <f>IFERROR(VLOOKUP(E80,'4月'!$H$3:$R$53,9,FALSE)&amp;"","")</f>
        <v/>
      </c>
      <c r="N80" s="61" t="str">
        <f>IFERROR(VLOOKUP(E80,'4月'!$H$3:$R$53,10,FALSE)&amp;"","")</f>
        <v/>
      </c>
      <c r="O80" s="61" t="str">
        <f>IFERROR(VLOOKUP(E80,'4月'!$H$3:$R$53,11,FALSE)&amp;"","")</f>
        <v/>
      </c>
      <c r="P80" s="61">
        <f>IFERROR(VLOOKUP(E80,'4月'!$H$3:$T$53,13,FALSE),0)</f>
        <v>0</v>
      </c>
      <c r="Q80" s="92">
        <f t="shared" si="22"/>
        <v>0</v>
      </c>
      <c r="R80" s="91" t="str">
        <f>IFERROR(VLOOKUP(E80,'5月'!$G$3:$U$51,6,FALSE)&amp;"","")</f>
        <v/>
      </c>
      <c r="S80" s="153" t="str">
        <f>IFERROR(VLOOKUP(E80,'5月'!$G$3:$U$51,3,FALSE)&amp;"","")</f>
        <v/>
      </c>
      <c r="T80" s="61" t="str">
        <f>IFERROR(VLOOKUP(E80,'5月'!$G$3:$U$51,7,FALSE)&amp;"","")</f>
        <v/>
      </c>
      <c r="U80" s="61" t="str">
        <f>IFERROR(VLOOKUP(E80,'5月'!$G$3:$U$51,9,FALSE)&amp;"","")</f>
        <v/>
      </c>
      <c r="V80" s="61" t="str">
        <f>IFERROR(VLOOKUP(E80,'5月'!$G$3:$U$51,9,FALSE)&amp;"","")</f>
        <v/>
      </c>
      <c r="W80" s="61" t="str">
        <f>IFERROR(VLOOKUP(E80,'5月'!$G$3:$U$51,10,FALSE)&amp;"","")</f>
        <v/>
      </c>
      <c r="X80" s="61">
        <f>IFERROR(VLOOKUP(E80,'5月'!$G$3:$U$51,13,FALSE),0)</f>
        <v>0</v>
      </c>
      <c r="Y80" s="92">
        <f t="shared" si="23"/>
        <v>0</v>
      </c>
      <c r="Z80" s="93" t="str">
        <f>IFERROR(VLOOKUP(E80,'6月'!$G$3:$U$55,6,FALSE)&amp;"","")</f>
        <v>109</v>
      </c>
      <c r="AA80" s="15" t="str">
        <f>IFERROR(VLOOKUP(E80,'6月'!$G$3:$U$55,3,FALSE)&amp;"","")</f>
        <v>New-1</v>
      </c>
      <c r="AB80" s="15" t="str">
        <f>IFERROR(VLOOKUP(E80,'6月'!$G$3:$U$55,7,FALSE)&amp;"","")</f>
        <v/>
      </c>
      <c r="AC80" s="15" t="str">
        <f>IFERROR(VLOOKUP(E80,'6月'!$G$3:$U$55,9,FALSE)&amp;"","")</f>
        <v/>
      </c>
      <c r="AD80" s="15" t="str">
        <f>IFERROR(VLOOKUP(E80,'6月'!$G$3:$U$55,10,FALSE)&amp;"","")</f>
        <v/>
      </c>
      <c r="AE80" s="15" t="str">
        <f>IFERROR(VLOOKUP(E80,'6月'!$G$3:$U$55,11,FALSE)&amp;"","")</f>
        <v/>
      </c>
      <c r="AF80" s="15">
        <f>IFERROR(VLOOKUP(E80,'6月'!$G$3:$U$55,13,FALSE),0)</f>
        <v>1</v>
      </c>
      <c r="AG80" s="94">
        <f t="shared" si="24"/>
        <v>1</v>
      </c>
      <c r="AH80" s="93" t="str">
        <f>IFERROR(VLOOKUP(E80,'7月'!$G$3:$U$39,6,FALSE)&amp;"","")</f>
        <v/>
      </c>
      <c r="AI80" s="15" t="str">
        <f>IFERROR(VLOOKUP(E80,'7月'!$G$3:$U$39,3,FALSE)&amp;"","")</f>
        <v/>
      </c>
      <c r="AJ80" s="15" t="str">
        <f>IFERROR(VLOOKUP(E80,'7月'!$G$3:$U$39,7,FALSE)&amp;"","")</f>
        <v/>
      </c>
      <c r="AK80" s="15" t="str">
        <f>IFERROR(VLOOKUP(E80,'7月'!$G$3:$U$39,9,FALSE)&amp;"","")</f>
        <v/>
      </c>
      <c r="AL80" s="15" t="str">
        <f>IFERROR(VLOOKUP(E80,'7月'!$G$3:$U$39,10,FALSE)&amp;"","")</f>
        <v/>
      </c>
      <c r="AM80" s="15" t="str">
        <f>IFERROR(VLOOKUP(E80,'7月'!$G$3:$U$39,11,FALSE)&amp;"","")</f>
        <v/>
      </c>
      <c r="AN80" s="15">
        <f>IFERROR(VLOOKUP(E80,'7月'!$G$3:$U$39,13,FALSE),0)</f>
        <v>0</v>
      </c>
      <c r="AO80" s="94">
        <f t="shared" si="25"/>
        <v>1</v>
      </c>
      <c r="AP80" s="93" t="str">
        <f>IFERROR(VLOOKUP(E80,'8月'!$G$3:$U$50,6,FALSE)&amp;"","")</f>
        <v>112</v>
      </c>
      <c r="AQ80" s="15" t="str">
        <f>IFERROR(VLOOKUP(E80,'8月'!$G$3:$U$50,3,FALSE)&amp;"","")</f>
        <v>New-2</v>
      </c>
      <c r="AR80" s="15" t="str">
        <f>IFERROR(VLOOKUP(E80,'8月'!$G$3:$U$50,7,FALSE)&amp;"","")</f>
        <v/>
      </c>
      <c r="AS80" s="62" t="str">
        <f>IFERROR(VLOOKUP(E80,'8月'!$G$3:$U$50,9,FALSE)&amp;"","")</f>
        <v>#10</v>
      </c>
      <c r="AT80" s="62" t="str">
        <f>IFERROR(VLOOKUP(E80,'8月'!$G$3:$U$50,10,FALSE)&amp;"","")</f>
        <v/>
      </c>
      <c r="AU80" s="62" t="str">
        <f>IFERROR(VLOOKUP(E80,'8月'!$G$3:$U$50,11,FALSE)&amp;"","")</f>
        <v/>
      </c>
      <c r="AV80" s="15">
        <f>IFERROR(VLOOKUP(E80,'8月'!$G$3:$U$50,14,FALSE),0)</f>
        <v>1</v>
      </c>
      <c r="AW80" s="94">
        <f t="shared" si="26"/>
        <v>2</v>
      </c>
      <c r="AX80" s="93" t="str">
        <f>IFERROR(VLOOKUP(E80,'9月'!$G$3:$U$51,6,FALSE)&amp;"","")</f>
        <v/>
      </c>
      <c r="AY80" s="15" t="str">
        <f>IFERROR(VLOOKUP(E80,'9月'!$G$3:$U$51,3,FALSE)&amp;"","")</f>
        <v/>
      </c>
      <c r="AZ80" s="15" t="str">
        <f>IFERROR(VLOOKUP(E80,'9月'!$G$3:$U$51,7,FALSE)&amp;"","")</f>
        <v/>
      </c>
      <c r="BA80" s="15" t="str">
        <f>IFERROR(VLOOKUP(E80,'9月'!$G$3:$U$51,9,FALSE)&amp;"","")</f>
        <v/>
      </c>
      <c r="BB80" s="62" t="str">
        <f>IFERROR(VLOOKUP(E80,'9月'!$G$3:$U$51,10,FALSE)&amp;"","")</f>
        <v/>
      </c>
      <c r="BC80" s="62" t="str">
        <f>IFERROR(VLOOKUP(E80,'9月'!$G$3:$U$51,11,FALSE)&amp;"","")</f>
        <v/>
      </c>
      <c r="BD80" s="15">
        <f>IFERROR(VLOOKUP(E80,'9月'!$G$3:$U$51,14,FALSE),0)</f>
        <v>0</v>
      </c>
      <c r="BE80" s="94">
        <f t="shared" si="27"/>
        <v>2</v>
      </c>
      <c r="BF80" s="93" t="str">
        <f>IFERROR(VLOOKUP(E80,'10月'!$G$3:$U$49,6,FALSE)&amp;"","")</f>
        <v>107</v>
      </c>
      <c r="BG80" s="15" t="str">
        <f>IFERROR(VLOOKUP(E80,'10月'!$G$3:$U$49,3,FALSE)&amp;"","")</f>
        <v>25</v>
      </c>
      <c r="BH80" s="15" t="str">
        <f>IFERROR(VLOOKUP(E80,'10月'!$G$3:$U$49,7,FALSE)&amp;"","")</f>
        <v>82</v>
      </c>
      <c r="BI80" s="15" t="str">
        <f>IFERROR(VLOOKUP(E80,'10月'!$G$3:$U$49,9,FALSE)&amp;"","")</f>
        <v/>
      </c>
      <c r="BJ80" s="62" t="str">
        <f>IFERROR(VLOOKUP(E80,'10月'!$G$3:$U$49,10,FALSE)&amp;"","")</f>
        <v/>
      </c>
      <c r="BK80" s="62" t="str">
        <f>IFERROR(VLOOKUP(E80,'10月'!$G$3:$U$49,11,FALSE)&amp;"","")</f>
        <v/>
      </c>
      <c r="BL80" s="15">
        <f>IFERROR(VLOOKUP(E80,'10月'!$G$3:$U$49,14,FALSE),0)</f>
        <v>1</v>
      </c>
      <c r="BM80" s="62">
        <f t="shared" si="28"/>
        <v>3</v>
      </c>
      <c r="BN80" s="74"/>
      <c r="BO80" s="584" t="s">
        <v>1009</v>
      </c>
      <c r="BP80" s="584" t="s">
        <v>1009</v>
      </c>
      <c r="BQ80" s="584">
        <v>109</v>
      </c>
      <c r="BR80" s="584" t="s">
        <v>1009</v>
      </c>
      <c r="BS80" s="584">
        <v>112</v>
      </c>
      <c r="BT80" s="584" t="s">
        <v>1009</v>
      </c>
      <c r="BU80" s="584">
        <v>107</v>
      </c>
      <c r="BV80" s="609">
        <f t="shared" si="29"/>
        <v>109.33333333333333</v>
      </c>
      <c r="BW80" s="64">
        <f t="shared" si="13"/>
        <v>29.866666666666664</v>
      </c>
      <c r="BX80" s="601"/>
      <c r="BY80"/>
      <c r="BZ80"/>
    </row>
    <row r="81" spans="1:78" ht="19.5" customHeight="1">
      <c r="A81" s="57">
        <f t="shared" si="30"/>
        <v>78</v>
      </c>
      <c r="B81" s="353" t="s">
        <v>790</v>
      </c>
      <c r="C81" s="353" t="s">
        <v>817</v>
      </c>
      <c r="D81" s="353" t="s">
        <v>791</v>
      </c>
      <c r="E81" s="353" t="s">
        <v>815</v>
      </c>
      <c r="F81" s="353" t="s">
        <v>105</v>
      </c>
      <c r="G81" s="15">
        <v>30</v>
      </c>
      <c r="H81" s="355" t="s">
        <v>985</v>
      </c>
      <c r="I81" s="60"/>
      <c r="J81" s="91" t="str">
        <f>IFERROR(VLOOKUP(E81,'4月'!$H$3:$T$53,7,FALSE),"")</f>
        <v/>
      </c>
      <c r="K81" s="61" t="str">
        <f>IFERROR(VLOOKUP(E81,'4月'!$H$3:$T$53,2,FALSE),"")</f>
        <v/>
      </c>
      <c r="L81" s="61" t="str">
        <f>IFERROR(VLOOKUP(E81,'4月'!$H$3:$T$53,8,FALSE)&amp;"","")</f>
        <v/>
      </c>
      <c r="M81" s="61" t="str">
        <f>IFERROR(VLOOKUP(E81,'4月'!$H$3:$R$53,9,FALSE)&amp;"","")</f>
        <v/>
      </c>
      <c r="N81" s="61" t="str">
        <f>IFERROR(VLOOKUP(E81,'4月'!$H$3:$R$53,10,FALSE)&amp;"","")</f>
        <v/>
      </c>
      <c r="O81" s="61" t="str">
        <f>IFERROR(VLOOKUP(E81,'4月'!$H$3:$R$53,11,FALSE)&amp;"","")</f>
        <v/>
      </c>
      <c r="P81" s="61">
        <f>IFERROR(VLOOKUP(E81,'4月'!$H$3:$T$53,13,FALSE),0)</f>
        <v>0</v>
      </c>
      <c r="Q81" s="92">
        <f t="shared" si="22"/>
        <v>0</v>
      </c>
      <c r="R81" s="91" t="str">
        <f>IFERROR(VLOOKUP(E81,'5月'!$G$3:$U$51,6,FALSE)&amp;"","")</f>
        <v/>
      </c>
      <c r="S81" s="354" t="str">
        <f>IFERROR(VLOOKUP(E81,'5月'!$G$3:$U$51,3,FALSE)&amp;"","")</f>
        <v/>
      </c>
      <c r="T81" s="354" t="str">
        <f>IFERROR(VLOOKUP(E81,'5月'!$G$3:$U$51,7,FALSE)&amp;"","")</f>
        <v/>
      </c>
      <c r="U81" s="354" t="str">
        <f>IFERROR(VLOOKUP(E81,'5月'!$G$3:$U$51,9,FALSE)&amp;"","")</f>
        <v/>
      </c>
      <c r="V81" s="354" t="str">
        <f>IFERROR(VLOOKUP(E81,'5月'!$G$3:$U$51,9,FALSE)&amp;"","")</f>
        <v/>
      </c>
      <c r="W81" s="354" t="str">
        <f>IFERROR(VLOOKUP(E81,'5月'!$G$3:$U$51,10,FALSE)&amp;"","")</f>
        <v/>
      </c>
      <c r="X81" s="61">
        <f>IFERROR(VLOOKUP(E81,'5月'!$G$3:$U$51,13,FALSE),0)</f>
        <v>0</v>
      </c>
      <c r="Y81" s="92">
        <f t="shared" si="23"/>
        <v>0</v>
      </c>
      <c r="Z81" s="93" t="str">
        <f>IFERROR(VLOOKUP(E81,'6月'!$G$3:$U$55,6,FALSE)&amp;"","")</f>
        <v/>
      </c>
      <c r="AA81" s="352" t="str">
        <f>IFERROR(VLOOKUP(E81,'6月'!$G$3:$U$55,3,FALSE)&amp;"","")</f>
        <v/>
      </c>
      <c r="AB81" s="352" t="str">
        <f>IFERROR(VLOOKUP(E81,'6月'!$G$3:$U$55,7,FALSE)&amp;"","")</f>
        <v/>
      </c>
      <c r="AC81" s="352" t="str">
        <f>IFERROR(VLOOKUP(E81,'6月'!$G$3:$U$55,9,FALSE)&amp;"","")</f>
        <v/>
      </c>
      <c r="AD81" s="352" t="str">
        <f>IFERROR(VLOOKUP(E81,'6月'!$G$3:$U$55,10,FALSE)&amp;"","")</f>
        <v/>
      </c>
      <c r="AE81" s="352" t="str">
        <f>IFERROR(VLOOKUP(E81,'6月'!$G$3:$U$55,11,FALSE)&amp;"","")</f>
        <v/>
      </c>
      <c r="AF81" s="15">
        <f>IFERROR(VLOOKUP(E81,'6月'!$G$3:$U$55,13,FALSE),0)</f>
        <v>0</v>
      </c>
      <c r="AG81" s="94">
        <f t="shared" si="24"/>
        <v>0</v>
      </c>
      <c r="AH81" s="93" t="str">
        <f>IFERROR(VLOOKUP(E81,'7月'!$G$3:$U$39,6,FALSE)&amp;"","")</f>
        <v>115</v>
      </c>
      <c r="AI81" s="15" t="str">
        <f>IFERROR(VLOOKUP(E81,'7月'!$G$3:$U$39,3,FALSE)&amp;"","")</f>
        <v>New-2</v>
      </c>
      <c r="AJ81" s="15" t="str">
        <f>IFERROR(VLOOKUP(E81,'7月'!$G$3:$U$39,7,FALSE)&amp;"","")</f>
        <v>-</v>
      </c>
      <c r="AK81" s="15" t="str">
        <f>IFERROR(VLOOKUP(E81,'7月'!$G$3:$U$39,9,FALSE)&amp;"","")</f>
        <v/>
      </c>
      <c r="AL81" s="15" t="str">
        <f>IFERROR(VLOOKUP(E81,'7月'!$G$3:$U$39,10,FALSE)&amp;"","")</f>
        <v/>
      </c>
      <c r="AM81" s="15" t="str">
        <f>IFERROR(VLOOKUP(E81,'7月'!$G$3:$U$39,11,FALSE)&amp;"","")</f>
        <v/>
      </c>
      <c r="AN81" s="15">
        <f>IFERROR(VLOOKUP(E81,'7月'!$G$3:$U$39,13,FALSE),0)</f>
        <v>1</v>
      </c>
      <c r="AO81" s="94">
        <f t="shared" si="25"/>
        <v>1</v>
      </c>
      <c r="AP81" s="93" t="str">
        <f>IFERROR(VLOOKUP(E81,'8月'!$G$3:$U$50,6,FALSE)&amp;"","")</f>
        <v/>
      </c>
      <c r="AQ81" s="15" t="str">
        <f>IFERROR(VLOOKUP(E81,'8月'!$G$3:$U$50,3,FALSE)&amp;"","")</f>
        <v/>
      </c>
      <c r="AR81" s="15" t="str">
        <f>IFERROR(VLOOKUP(E81,'8月'!$G$3:$U$50,7,FALSE)&amp;"","")</f>
        <v/>
      </c>
      <c r="AS81" s="62" t="str">
        <f>IFERROR(VLOOKUP(E81,'8月'!$G$3:$U$50,9,FALSE)&amp;"","")</f>
        <v/>
      </c>
      <c r="AT81" s="62" t="str">
        <f>IFERROR(VLOOKUP(E81,'8月'!$G$3:$U$50,10,FALSE)&amp;"","")</f>
        <v/>
      </c>
      <c r="AU81" s="62" t="str">
        <f>IFERROR(VLOOKUP(E81,'8月'!$G$3:$U$50,11,FALSE)&amp;"","")</f>
        <v/>
      </c>
      <c r="AV81" s="15">
        <f>IFERROR(VLOOKUP(E81,'8月'!$G$3:$U$50,14,FALSE),0)</f>
        <v>0</v>
      </c>
      <c r="AW81" s="94">
        <f t="shared" si="26"/>
        <v>1</v>
      </c>
      <c r="AX81" s="93" t="str">
        <f>IFERROR(VLOOKUP(E81,'9月'!$G$3:$U$51,6,FALSE)&amp;"","")</f>
        <v>123</v>
      </c>
      <c r="AY81" s="15" t="str">
        <f>IFERROR(VLOOKUP(E81,'9月'!$G$3:$U$51,3,FALSE)&amp;"","")</f>
        <v>28</v>
      </c>
      <c r="AZ81" s="15" t="str">
        <f>IFERROR(VLOOKUP(E81,'9月'!$G$3:$U$51,7,FALSE)&amp;"","")</f>
        <v>95</v>
      </c>
      <c r="BA81" s="15" t="str">
        <f>IFERROR(VLOOKUP(E81,'9月'!$G$3:$U$51,9,FALSE)&amp;"","")</f>
        <v/>
      </c>
      <c r="BB81" s="62" t="str">
        <f>IFERROR(VLOOKUP(E81,'9月'!$G$3:$U$51,10,FALSE)&amp;"","")</f>
        <v/>
      </c>
      <c r="BC81" s="62" t="str">
        <f>IFERROR(VLOOKUP(E81,'9月'!$G$3:$U$51,11,FALSE)&amp;"","")</f>
        <v/>
      </c>
      <c r="BD81" s="15">
        <f>IFERROR(VLOOKUP(E81,'9月'!$G$3:$U$51,14,FALSE),0)</f>
        <v>1</v>
      </c>
      <c r="BE81" s="94">
        <f t="shared" si="27"/>
        <v>2</v>
      </c>
      <c r="BF81" s="93" t="str">
        <f>IFERROR(VLOOKUP(E81,'10月'!$G$3:$U$49,6,FALSE)&amp;"","")</f>
        <v>124</v>
      </c>
      <c r="BG81" s="15" t="str">
        <f>IFERROR(VLOOKUP(E81,'10月'!$G$3:$U$49,3,FALSE)&amp;"","")</f>
        <v>30</v>
      </c>
      <c r="BH81" s="15" t="str">
        <f>IFERROR(VLOOKUP(E81,'10月'!$G$3:$U$49,7,FALSE)&amp;"","")</f>
        <v>94</v>
      </c>
      <c r="BI81" s="15" t="str">
        <f>IFERROR(VLOOKUP(E81,'10月'!$G$3:$U$49,9,FALSE)&amp;"","")</f>
        <v/>
      </c>
      <c r="BJ81" s="62" t="str">
        <f>IFERROR(VLOOKUP(E81,'10月'!$G$3:$U$49,10,FALSE)&amp;"","")</f>
        <v/>
      </c>
      <c r="BK81" s="62" t="str">
        <f>IFERROR(VLOOKUP(E81,'10月'!$G$3:$U$49,11,FALSE)&amp;"","")</f>
        <v/>
      </c>
      <c r="BL81" s="15">
        <f>IFERROR(VLOOKUP(E81,'10月'!$G$3:$U$49,14,FALSE),0)</f>
        <v>1</v>
      </c>
      <c r="BM81" s="453">
        <f t="shared" si="28"/>
        <v>3</v>
      </c>
      <c r="BN81" s="74"/>
      <c r="BO81" s="584" t="s">
        <v>1009</v>
      </c>
      <c r="BP81" s="584" t="s">
        <v>1009</v>
      </c>
      <c r="BQ81" s="584" t="s">
        <v>1009</v>
      </c>
      <c r="BR81" s="584">
        <v>115</v>
      </c>
      <c r="BS81" s="584" t="s">
        <v>1009</v>
      </c>
      <c r="BT81" s="584">
        <v>123</v>
      </c>
      <c r="BU81" s="584">
        <v>124</v>
      </c>
      <c r="BV81" s="609">
        <f t="shared" si="29"/>
        <v>120.66666666666667</v>
      </c>
      <c r="BW81" s="64">
        <f t="shared" si="13"/>
        <v>36</v>
      </c>
      <c r="BX81" s="601"/>
      <c r="BY81"/>
      <c r="BZ81"/>
    </row>
    <row r="82" spans="1:78" ht="19.5" customHeight="1">
      <c r="A82" s="57">
        <f t="shared" si="30"/>
        <v>79</v>
      </c>
      <c r="B82" s="152" t="s">
        <v>788</v>
      </c>
      <c r="C82" s="152" t="s">
        <v>789</v>
      </c>
      <c r="D82" s="152" t="s">
        <v>3</v>
      </c>
      <c r="E82" s="152" t="s">
        <v>792</v>
      </c>
      <c r="F82" s="152" t="s">
        <v>105</v>
      </c>
      <c r="G82" s="15">
        <f>ROUND((((102+111)*0.5)-72)*0.65,0)</f>
        <v>22</v>
      </c>
      <c r="H82" s="59" t="s">
        <v>635</v>
      </c>
      <c r="I82" s="60"/>
      <c r="J82" s="91" t="str">
        <f>IFERROR(VLOOKUP(E82,'4月'!$H$3:$T$53,7,FALSE),"")</f>
        <v/>
      </c>
      <c r="K82" s="61" t="str">
        <f>IFERROR(VLOOKUP(E82,'4月'!$H$3:$T$53,2,FALSE),"")</f>
        <v/>
      </c>
      <c r="L82" s="61" t="str">
        <f>IFERROR(VLOOKUP(E82,'4月'!$H$3:$T$53,8,FALSE)&amp;"","")</f>
        <v/>
      </c>
      <c r="M82" s="61" t="str">
        <f>IFERROR(VLOOKUP(E82,'4月'!$H$3:$R$53,9,FALSE)&amp;"","")</f>
        <v/>
      </c>
      <c r="N82" s="61" t="str">
        <f>IFERROR(VLOOKUP(E82,'4月'!$H$3:$R$53,10,FALSE)&amp;"","")</f>
        <v/>
      </c>
      <c r="O82" s="61" t="str">
        <f>IFERROR(VLOOKUP(E82,'4月'!$H$3:$R$53,11,FALSE)&amp;"","")</f>
        <v/>
      </c>
      <c r="P82" s="61">
        <f>IFERROR(VLOOKUP(E82,'4月'!$H$3:$T$53,13,FALSE),0)</f>
        <v>0</v>
      </c>
      <c r="Q82" s="92">
        <f t="shared" si="22"/>
        <v>0</v>
      </c>
      <c r="R82" s="91" t="str">
        <f>IFERROR(VLOOKUP(E82,'5月'!$G$3:$U$51,6,FALSE)&amp;"","")</f>
        <v/>
      </c>
      <c r="S82" s="153" t="str">
        <f>IFERROR(VLOOKUP(E82,'5月'!$G$3:$U$51,3,FALSE)&amp;"","")</f>
        <v/>
      </c>
      <c r="T82" s="61" t="str">
        <f>IFERROR(VLOOKUP(E82,'5月'!$G$3:$U$51,7,FALSE)&amp;"","")</f>
        <v/>
      </c>
      <c r="U82" s="61" t="str">
        <f>IFERROR(VLOOKUP(E82,'5月'!$G$3:$U$51,9,FALSE)&amp;"","")</f>
        <v/>
      </c>
      <c r="V82" s="61" t="str">
        <f>IFERROR(VLOOKUP(E82,'5月'!$G$3:$U$51,9,FALSE)&amp;"","")</f>
        <v/>
      </c>
      <c r="W82" s="61" t="str">
        <f>IFERROR(VLOOKUP(E82,'5月'!$G$3:$U$51,10,FALSE)&amp;"","")</f>
        <v/>
      </c>
      <c r="X82" s="61">
        <f>IFERROR(VLOOKUP(E82,'5月'!$G$3:$U$51,13,FALSE),0)</f>
        <v>0</v>
      </c>
      <c r="Y82" s="92">
        <f t="shared" si="23"/>
        <v>0</v>
      </c>
      <c r="Z82" s="93" t="str">
        <f>IFERROR(VLOOKUP(E82,'6月'!$G$3:$U$55,6,FALSE)&amp;"","")</f>
        <v/>
      </c>
      <c r="AA82" s="15" t="str">
        <f>IFERROR(VLOOKUP(E82,'6月'!$G$3:$U$55,3,FALSE)&amp;"","")</f>
        <v/>
      </c>
      <c r="AB82" s="15" t="str">
        <f>IFERROR(VLOOKUP(E82,'6月'!$G$3:$U$55,7,FALSE)&amp;"","")</f>
        <v/>
      </c>
      <c r="AC82" s="15" t="str">
        <f>IFERROR(VLOOKUP(E82,'6月'!$G$3:$U$55,9,FALSE)&amp;"","")</f>
        <v/>
      </c>
      <c r="AD82" s="15" t="str">
        <f>IFERROR(VLOOKUP(E82,'6月'!$G$3:$U$55,10,FALSE)&amp;"","")</f>
        <v/>
      </c>
      <c r="AE82" s="15" t="str">
        <f>IFERROR(VLOOKUP(E82,'6月'!$G$3:$U$55,11,FALSE)&amp;"","")</f>
        <v/>
      </c>
      <c r="AF82" s="15">
        <f>IFERROR(VLOOKUP(E82,'6月'!$G$3:$U$55,13,FALSE),0)</f>
        <v>0</v>
      </c>
      <c r="AG82" s="94">
        <f t="shared" si="24"/>
        <v>0</v>
      </c>
      <c r="AH82" s="93" t="str">
        <f>IFERROR(VLOOKUP(E82,'7月'!$G$3:$U$39,6,FALSE)&amp;"","")</f>
        <v>102</v>
      </c>
      <c r="AI82" s="15" t="str">
        <f>IFERROR(VLOOKUP(E82,'7月'!$G$3:$U$39,3,FALSE)&amp;"","")</f>
        <v>New-1</v>
      </c>
      <c r="AJ82" s="15" t="str">
        <f>IFERROR(VLOOKUP(E82,'7月'!$G$3:$U$39,7,FALSE)&amp;"","")</f>
        <v>-</v>
      </c>
      <c r="AK82" s="15" t="str">
        <f>IFERROR(VLOOKUP(E82,'7月'!$G$3:$U$39,9,FALSE)&amp;"","")</f>
        <v/>
      </c>
      <c r="AL82" s="15" t="str">
        <f>IFERROR(VLOOKUP(E82,'7月'!$G$3:$U$39,10,FALSE)&amp;"","")</f>
        <v/>
      </c>
      <c r="AM82" s="15" t="str">
        <f>IFERROR(VLOOKUP(E82,'7月'!$G$3:$U$39,11,FALSE)&amp;"","")</f>
        <v/>
      </c>
      <c r="AN82" s="15">
        <f>IFERROR(VLOOKUP(E82,'7月'!$G$3:$U$39,13,FALSE),0)</f>
        <v>1</v>
      </c>
      <c r="AO82" s="94">
        <f t="shared" si="25"/>
        <v>1</v>
      </c>
      <c r="AP82" s="93" t="str">
        <f>IFERROR(VLOOKUP(E82,'8月'!$G$3:$U$50,6,FALSE)&amp;"","")</f>
        <v>111</v>
      </c>
      <c r="AQ82" s="15" t="str">
        <f>IFERROR(VLOOKUP(E82,'8月'!$G$3:$U$50,3,FALSE)&amp;"","")</f>
        <v>New-2</v>
      </c>
      <c r="AR82" s="15" t="str">
        <f>IFERROR(VLOOKUP(E82,'8月'!$G$3:$U$50,7,FALSE)&amp;"","")</f>
        <v/>
      </c>
      <c r="AS82" s="62" t="str">
        <f>IFERROR(VLOOKUP(E82,'8月'!$G$3:$U$50,9,FALSE)&amp;"","")</f>
        <v/>
      </c>
      <c r="AT82" s="62" t="str">
        <f>IFERROR(VLOOKUP(E82,'8月'!$G$3:$U$50,10,FALSE)&amp;"","")</f>
        <v/>
      </c>
      <c r="AU82" s="62" t="str">
        <f>IFERROR(VLOOKUP(E82,'8月'!$G$3:$U$50,11,FALSE)&amp;"","")</f>
        <v/>
      </c>
      <c r="AV82" s="15">
        <f>IFERROR(VLOOKUP(E82,'8月'!$G$3:$U$50,14,FALSE),0)</f>
        <v>1</v>
      </c>
      <c r="AW82" s="94">
        <f t="shared" si="26"/>
        <v>2</v>
      </c>
      <c r="AX82" s="93" t="str">
        <f>IFERROR(VLOOKUP(E82,'9月'!$G$3:$U$51,6,FALSE)&amp;"","")</f>
        <v>105</v>
      </c>
      <c r="AY82" s="15" t="str">
        <f>IFERROR(VLOOKUP(E82,'9月'!$G$3:$U$51,3,FALSE)&amp;"","")</f>
        <v>22</v>
      </c>
      <c r="AZ82" s="15" t="str">
        <f>IFERROR(VLOOKUP(E82,'9月'!$G$3:$U$51,7,FALSE)&amp;"","")</f>
        <v>83</v>
      </c>
      <c r="BA82" s="15" t="str">
        <f>IFERROR(VLOOKUP(E82,'9月'!$G$3:$U$51,9,FALSE)&amp;"","")</f>
        <v/>
      </c>
      <c r="BB82" s="62" t="str">
        <f>IFERROR(VLOOKUP(E82,'9月'!$G$3:$U$51,10,FALSE)&amp;"","")</f>
        <v/>
      </c>
      <c r="BC82" s="62" t="str">
        <f>IFERROR(VLOOKUP(E82,'9月'!$G$3:$U$51,11,FALSE)&amp;"","")</f>
        <v/>
      </c>
      <c r="BD82" s="15">
        <f>IFERROR(VLOOKUP(E82,'9月'!$G$3:$U$51,14,FALSE),0)</f>
        <v>1</v>
      </c>
      <c r="BE82" s="94">
        <f t="shared" si="27"/>
        <v>3</v>
      </c>
      <c r="BF82" s="93" t="str">
        <f>IFERROR(VLOOKUP(E82,'10月'!$G$3:$U$86,6,FALSE)&amp;"","")</f>
        <v>114</v>
      </c>
      <c r="BG82" s="15" t="str">
        <f>IFERROR(VLOOKUP(E82,'10月'!$G$3:$U$86,3,FALSE)&amp;"","")</f>
        <v>22</v>
      </c>
      <c r="BH82" s="15" t="str">
        <f>IFERROR(VLOOKUP(E82,'10月'!$G$3:$U$49,7,FALSE)&amp;"","")</f>
        <v>92</v>
      </c>
      <c r="BI82" s="15" t="str">
        <f>IFERROR(VLOOKUP(E82,'10月'!$G$3:$U$49,9,FALSE)&amp;"","")</f>
        <v/>
      </c>
      <c r="BJ82" s="62" t="str">
        <f>IFERROR(VLOOKUP(E82,'10月'!$G$3:$U$49,10,FALSE)&amp;"","")</f>
        <v/>
      </c>
      <c r="BK82" s="62" t="str">
        <f>IFERROR(VLOOKUP(E82,'10月'!$G$3:$U$49,11,FALSE)&amp;"","")</f>
        <v/>
      </c>
      <c r="BL82" s="15">
        <f>IFERROR(VLOOKUP(E82,'10月'!$G$3:$U$49,14,FALSE),0)</f>
        <v>1</v>
      </c>
      <c r="BM82" s="62">
        <f t="shared" si="28"/>
        <v>4</v>
      </c>
      <c r="BN82" s="74"/>
      <c r="BO82" s="584" t="s">
        <v>1009</v>
      </c>
      <c r="BP82" s="584" t="s">
        <v>1009</v>
      </c>
      <c r="BQ82" s="584" t="s">
        <v>1009</v>
      </c>
      <c r="BR82" s="584">
        <v>102</v>
      </c>
      <c r="BS82" s="584">
        <v>111</v>
      </c>
      <c r="BT82" s="584">
        <v>105</v>
      </c>
      <c r="BU82" s="584">
        <v>114</v>
      </c>
      <c r="BV82" s="609">
        <f t="shared" si="29"/>
        <v>108</v>
      </c>
      <c r="BW82" s="64">
        <f t="shared" si="13"/>
        <v>28.8</v>
      </c>
      <c r="BX82" s="601"/>
      <c r="BY82" s="49"/>
      <c r="BZ82"/>
    </row>
    <row r="83" spans="1:78" ht="19.5" customHeight="1">
      <c r="A83" s="57">
        <f t="shared" si="30"/>
        <v>80</v>
      </c>
      <c r="B83" s="469" t="s">
        <v>881</v>
      </c>
      <c r="C83" s="469" t="s">
        <v>964</v>
      </c>
      <c r="D83" s="469" t="s">
        <v>3</v>
      </c>
      <c r="E83" s="470" t="s">
        <v>886</v>
      </c>
      <c r="F83" s="435" t="s">
        <v>101</v>
      </c>
      <c r="G83" s="15" t="s">
        <v>677</v>
      </c>
      <c r="H83" s="437"/>
      <c r="I83" s="25"/>
      <c r="J83" s="91" t="str">
        <f>IFERROR(VLOOKUP(E83,'4月'!$H$3:$T$53,7,FALSE),"")</f>
        <v/>
      </c>
      <c r="K83" s="454"/>
      <c r="L83" s="454"/>
      <c r="M83" s="454"/>
      <c r="N83" s="454"/>
      <c r="O83" s="454"/>
      <c r="P83" s="61">
        <f>IFERROR(VLOOKUP(E83,'4月'!$H$3:$T$53,13,FALSE),0)</f>
        <v>0</v>
      </c>
      <c r="Q83" s="92">
        <f t="shared" ref="Q83" si="31">P83</f>
        <v>0</v>
      </c>
      <c r="R83" s="91" t="str">
        <f>IFERROR(VLOOKUP(E83,'5月'!$G$3:$U$51,6,FALSE)&amp;"","")</f>
        <v/>
      </c>
      <c r="S83" s="454"/>
      <c r="T83" s="454"/>
      <c r="U83" s="454"/>
      <c r="V83" s="454"/>
      <c r="W83" s="454"/>
      <c r="X83" s="61">
        <f>IFERROR(VLOOKUP(E83,'5月'!$G$3:$U$51,13,FALSE),0)</f>
        <v>0</v>
      </c>
      <c r="Y83" s="92">
        <f t="shared" ref="Y83" si="32">IFERROR(Q83+X83,0)</f>
        <v>0</v>
      </c>
      <c r="Z83" s="93" t="str">
        <f>IFERROR(VLOOKUP(E83,'6月'!$G$3:$U$55,6,FALSE)&amp;"","")</f>
        <v/>
      </c>
      <c r="AA83" s="537"/>
      <c r="AB83" s="537"/>
      <c r="AC83" s="537"/>
      <c r="AD83" s="537"/>
      <c r="AE83" s="537"/>
      <c r="AF83" s="537"/>
      <c r="AG83" s="537"/>
      <c r="AH83" s="93" t="str">
        <f>IFERROR(VLOOKUP(E83,'7月'!$G$3:$U$39,6,FALSE)&amp;"","")</f>
        <v/>
      </c>
      <c r="AI83" s="537"/>
      <c r="AJ83" s="537"/>
      <c r="AK83" s="537"/>
      <c r="AL83" s="537"/>
      <c r="AM83" s="537"/>
      <c r="AN83" s="15">
        <f>IFERROR(VLOOKUP(E83,'7月'!$G$3:$U$39,13,FALSE),0)</f>
        <v>0</v>
      </c>
      <c r="AO83" s="94">
        <f t="shared" ref="AO83" si="33">IFERROR(AG83+AN83,0)</f>
        <v>0</v>
      </c>
      <c r="AP83" s="93" t="str">
        <f>IFERROR(VLOOKUP(E83,'8月'!$G$3:$U$50,6,FALSE)&amp;"","")</f>
        <v/>
      </c>
      <c r="AQ83" s="15" t="str">
        <f>IFERROR(VLOOKUP(E83,'8月'!$G$3:$U$50,3,FALSE)&amp;"","")</f>
        <v/>
      </c>
      <c r="AR83" s="15" t="str">
        <f>IFERROR(VLOOKUP(E83,'8月'!$G$3:$U$50,7,FALSE)&amp;"","")</f>
        <v/>
      </c>
      <c r="AS83" s="62" t="str">
        <f>IFERROR(VLOOKUP(E83,'8月'!$G$3:$U$50,9,FALSE)&amp;"","")</f>
        <v/>
      </c>
      <c r="AT83" s="62" t="str">
        <f>IFERROR(VLOOKUP(E83,'8月'!$G$3:$U$50,10,FALSE)&amp;"","")</f>
        <v/>
      </c>
      <c r="AU83" s="62" t="str">
        <f>IFERROR(VLOOKUP(E83,'8月'!$G$3:$U$50,11,FALSE)&amp;"","")</f>
        <v/>
      </c>
      <c r="AV83" s="15">
        <f>IFERROR(VLOOKUP(E83,'8月'!$G$3:$U$50,14,FALSE),0)</f>
        <v>0</v>
      </c>
      <c r="AW83" s="94">
        <f t="shared" si="26"/>
        <v>0</v>
      </c>
      <c r="AX83" s="93"/>
      <c r="AY83" s="15"/>
      <c r="AZ83" s="15" t="str">
        <f>IFERROR(VLOOKUP(E83,'9月'!$G$3:$U$51,7,FALSE)&amp;"","")</f>
        <v/>
      </c>
      <c r="BA83" s="15" t="str">
        <f>IFERROR(VLOOKUP(E83,'9月'!$G$3:$U$51,9,FALSE)&amp;"","")</f>
        <v/>
      </c>
      <c r="BB83" s="62" t="str">
        <f>IFERROR(VLOOKUP(E83,'9月'!$G$3:$U$51,10,FALSE)&amp;"","")</f>
        <v/>
      </c>
      <c r="BC83" s="62" t="str">
        <f>IFERROR(VLOOKUP(E83,'9月'!$G$3:$U$51,11,FALSE)&amp;"","")</f>
        <v/>
      </c>
      <c r="BD83" s="15">
        <f>IFERROR(VLOOKUP(E83,'9月'!$G$3:$U$51,14,FALSE),0)</f>
        <v>0</v>
      </c>
      <c r="BE83" s="94">
        <f t="shared" si="27"/>
        <v>0</v>
      </c>
      <c r="BF83" s="93" t="str">
        <f>IFERROR(VLOOKUP(E83,'10月'!$G$3:$U$86,6,FALSE)&amp;"","")</f>
        <v>103</v>
      </c>
      <c r="BG83" s="15" t="str">
        <f>IFERROR(VLOOKUP(E83,'10月'!$G$3:$U$86,3,FALSE)&amp;"","")</f>
        <v>New-2</v>
      </c>
      <c r="BH83" s="15" t="str">
        <f>IFERROR(VLOOKUP(E83,'10月'!$G$3:$U$49,7,FALSE)&amp;"","")</f>
        <v/>
      </c>
      <c r="BI83" s="15" t="str">
        <f>IFERROR(VLOOKUP(E83,'10月'!$G$3:$U$49,9,FALSE)&amp;"","")</f>
        <v/>
      </c>
      <c r="BJ83" s="62" t="str">
        <f>IFERROR(VLOOKUP(E83,'10月'!$G$3:$U$49,10,FALSE)&amp;"","")</f>
        <v/>
      </c>
      <c r="BK83" s="62" t="str">
        <f>IFERROR(VLOOKUP(E83,'10月'!$G$3:$U$49,11,FALSE)&amp;"","")</f>
        <v/>
      </c>
      <c r="BL83" s="15">
        <f>IFERROR(VLOOKUP(E83,'10月'!$G$3:$U$49,14,FALSE),0)</f>
        <v>0</v>
      </c>
      <c r="BM83" s="62">
        <f t="shared" si="28"/>
        <v>0</v>
      </c>
      <c r="BN83" s="74"/>
      <c r="BO83" s="584" t="s">
        <v>1009</v>
      </c>
      <c r="BP83" s="584" t="s">
        <v>1009</v>
      </c>
      <c r="BQ83" s="584" t="s">
        <v>1009</v>
      </c>
      <c r="BR83" s="584" t="s">
        <v>1009</v>
      </c>
      <c r="BS83" s="584" t="s">
        <v>1009</v>
      </c>
      <c r="BT83" s="584">
        <v>116</v>
      </c>
      <c r="BU83" s="584">
        <v>103</v>
      </c>
      <c r="BV83" s="609">
        <f t="shared" si="29"/>
        <v>109.5</v>
      </c>
      <c r="BW83" s="64">
        <f t="shared" si="13"/>
        <v>30</v>
      </c>
      <c r="BX83" s="601"/>
      <c r="BY83" s="49"/>
      <c r="BZ83"/>
    </row>
    <row r="84" spans="1:78" ht="19.5" customHeight="1">
      <c r="A84" s="57"/>
      <c r="B84" s="45"/>
      <c r="C84" s="45"/>
      <c r="D84" s="45"/>
      <c r="E84" s="45"/>
      <c r="F84" s="45"/>
      <c r="G84" s="31"/>
      <c r="H84" s="536"/>
      <c r="I84" s="25"/>
      <c r="J84" s="454"/>
      <c r="K84" s="454"/>
      <c r="L84" s="454"/>
      <c r="M84" s="454"/>
      <c r="N84" s="454"/>
      <c r="O84" s="454"/>
      <c r="P84" s="454"/>
      <c r="Q84" s="454"/>
      <c r="R84" s="454"/>
      <c r="S84" s="454"/>
      <c r="T84" s="454"/>
      <c r="U84" s="454"/>
      <c r="V84" s="454"/>
      <c r="W84" s="454"/>
      <c r="X84" s="454"/>
      <c r="Y84" s="454"/>
      <c r="Z84" s="537"/>
      <c r="AA84" s="537"/>
      <c r="AB84" s="537"/>
      <c r="AC84" s="537"/>
      <c r="AD84" s="537"/>
      <c r="AE84" s="537"/>
      <c r="AF84" s="537"/>
      <c r="AG84" s="537"/>
      <c r="AH84" s="537"/>
      <c r="AI84" s="537"/>
      <c r="AJ84" s="537"/>
      <c r="AK84" s="537"/>
      <c r="AL84" s="537"/>
      <c r="AM84" s="537"/>
      <c r="AN84" s="537"/>
      <c r="AO84" s="537"/>
      <c r="AP84" s="537"/>
      <c r="AQ84" s="537"/>
      <c r="AR84" s="537"/>
      <c r="AS84" s="538"/>
      <c r="AT84" s="538"/>
      <c r="AU84" s="538"/>
      <c r="AV84" s="537"/>
      <c r="AW84" s="31"/>
      <c r="AX84" s="31"/>
      <c r="AY84" s="31"/>
      <c r="AZ84" s="31"/>
      <c r="BA84" s="31"/>
      <c r="BB84" s="68"/>
      <c r="BC84" s="68"/>
      <c r="BD84" s="31"/>
      <c r="BE84" s="31"/>
      <c r="BF84" s="31"/>
      <c r="BG84" s="31"/>
      <c r="BH84" s="31"/>
      <c r="BI84" s="31"/>
      <c r="BJ84" s="68"/>
      <c r="BK84" s="68"/>
      <c r="BL84" s="31"/>
      <c r="BM84" s="68"/>
      <c r="BN84" s="27"/>
      <c r="BO84" s="585"/>
      <c r="BP84" s="585"/>
      <c r="BQ84" s="585"/>
      <c r="BR84" s="585"/>
      <c r="BS84" s="585"/>
      <c r="BT84" s="585"/>
      <c r="BU84" s="585"/>
      <c r="BV84" s="610"/>
      <c r="BW84" s="71"/>
      <c r="BX84" s="604"/>
      <c r="BY84" s="602" t="s">
        <v>1019</v>
      </c>
      <c r="BZ84"/>
    </row>
    <row r="85" spans="1:78" ht="22.5" customHeight="1">
      <c r="A85" s="57"/>
      <c r="B85" s="45"/>
      <c r="C85" s="45"/>
      <c r="D85" s="45"/>
      <c r="E85" s="166"/>
      <c r="F85" s="45"/>
      <c r="G85" s="45"/>
      <c r="H85" s="84"/>
      <c r="I85" s="25"/>
      <c r="J85" s="454"/>
      <c r="K85" s="454"/>
      <c r="L85" s="454"/>
      <c r="M85" s="454"/>
      <c r="N85" s="454"/>
      <c r="O85" s="454"/>
      <c r="P85" s="454"/>
      <c r="Q85" s="454"/>
      <c r="R85" s="144" t="str">
        <f>IFERROR(VLOOKUP(E85,'5月'!$G$3:$U$51,6,FALSE)&amp;"","")</f>
        <v/>
      </c>
      <c r="S85" s="144" t="str">
        <f>IFERROR(VLOOKUP(E85,'5月'!$G$3:$U$51,3,FALSE)&amp;"","")</f>
        <v/>
      </c>
      <c r="T85" s="144" t="str">
        <f>IFERROR(VLOOKUP(E85,'5月'!$G$3:$U$51,7,FALSE)&amp;"","")</f>
        <v/>
      </c>
      <c r="U85" s="144" t="str">
        <f>IFERROR(VLOOKUP(E85,'5月'!$G$3:$U$51,9,FALSE)&amp;"","")</f>
        <v/>
      </c>
      <c r="V85" s="449" t="str">
        <f>IFERROR(VLOOKUP(E85,'5月'!$G$3:$U$51,9,FALSE)&amp;"","")</f>
        <v/>
      </c>
      <c r="W85" s="449" t="str">
        <f>IFERROR(VLOOKUP(E85,'5月'!$G$3:$U$51,10,FALSE)&amp;"","")</f>
        <v/>
      </c>
      <c r="X85" s="449" t="str">
        <f>IFERROR(VLOOKUP(E85,'5月'!$G$3:$U$51,13,FALSE)," ")</f>
        <v xml:space="preserve"> </v>
      </c>
      <c r="Y85" s="449"/>
      <c r="Z85" s="444" t="str">
        <f>IFERROR(VLOOKUP(E85,'6月'!$G$3:$U$55,6,FALSE)&amp;"","")</f>
        <v/>
      </c>
      <c r="AA85" s="444" t="str">
        <f>IFERROR(VLOOKUP(E85,'6月'!$G$3:$U$55,3,FALSE)&amp;"","")</f>
        <v/>
      </c>
      <c r="AB85" s="444" t="str">
        <f>IFERROR(VLOOKUP(E85,'6月'!$G$3:$U$55,7,FALSE)&amp;"","")</f>
        <v/>
      </c>
      <c r="AC85" s="444" t="str">
        <f>IFERROR(VLOOKUP(E85,'6月'!$G$3:$U$55,9,FALSE)&amp;"","")</f>
        <v/>
      </c>
      <c r="AD85" s="444" t="str">
        <f>IFERROR(VLOOKUP(E85,'6月'!$G$3:$U$55,10,FALSE)&amp;"","")</f>
        <v/>
      </c>
      <c r="AE85" s="444" t="str">
        <f>IFERROR(VLOOKUP(E85,'6月'!$G$3:$U$55,11,FALSE)&amp;"","")</f>
        <v/>
      </c>
      <c r="AF85" s="444" t="str">
        <f>IFERROR(VLOOKUP(E85,'6月'!$G$3:$U$55,13,FALSE)," ")</f>
        <v xml:space="preserve"> </v>
      </c>
      <c r="AG85" s="444"/>
      <c r="AH85" s="444" t="str">
        <f>IFERROR(VLOOKUP(E85,'7月'!$G$3:$U$39,6,FALSE)&amp;"","")</f>
        <v/>
      </c>
      <c r="AI85" s="444" t="str">
        <f>IFERROR(VLOOKUP(E85,'7月'!$G$3:$U$39,3,FALSE)&amp;"","")</f>
        <v/>
      </c>
      <c r="AJ85" s="444" t="str">
        <f>IFERROR(VLOOKUP(E85,'7月'!$G$3:$U$39,7,FALSE)&amp;"","")</f>
        <v/>
      </c>
      <c r="AK85" s="444" t="str">
        <f>IFERROR(VLOOKUP(E85,'7月'!$G$3:$U$39,9,FALSE)&amp;"","")</f>
        <v/>
      </c>
      <c r="AL85" s="444" t="str">
        <f>IFERROR(VLOOKUP(E85,'7月'!$G$3:$U$39,10,FALSE)&amp;"","")</f>
        <v/>
      </c>
      <c r="AM85" s="444" t="str">
        <f>IFERROR(VLOOKUP(E85,'7月'!$G$3:$U$39,11,FALSE)&amp;"","")</f>
        <v/>
      </c>
      <c r="AN85" s="444" t="str">
        <f>IFERROR(VLOOKUP(E85,'7月'!$G$3:$U$39,13,FALSE)," ")</f>
        <v xml:space="preserve"> </v>
      </c>
      <c r="AO85" s="444"/>
      <c r="AP85" s="444" t="str">
        <f>IFERROR(VLOOKUP(E85,'8月'!$G$3:$U$50,6,FALSE)&amp;"","")</f>
        <v/>
      </c>
      <c r="AQ85" s="444" t="str">
        <f>IFERROR(VLOOKUP(E85,'8月'!$G$3:$U$50,3,FALSE)&amp;"","")</f>
        <v/>
      </c>
      <c r="AR85" s="444" t="str">
        <f>IFERROR(VLOOKUP(E85,'8月'!$G$3:$U$50,7,FALSE)&amp;"","")</f>
        <v/>
      </c>
      <c r="AS85" s="445" t="str">
        <f>IFERROR(VLOOKUP(E85,'8月'!$G$3:$U$50,9,FALSE)&amp;"","")</f>
        <v/>
      </c>
      <c r="AT85" s="445" t="str">
        <f>IFERROR(VLOOKUP(E85,'8月'!$G$3:$U$50,10,FALSE)&amp;"","")</f>
        <v/>
      </c>
      <c r="AU85" s="445" t="str">
        <f>IFERROR(VLOOKUP(E85,'8月'!$G$3:$U$50,11,FALSE)&amp;"","")</f>
        <v/>
      </c>
      <c r="AV85" s="444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566"/>
      <c r="BM85" s="68"/>
      <c r="BN85" s="27"/>
      <c r="BO85" s="585"/>
      <c r="BP85" s="585"/>
      <c r="BQ85" s="585"/>
      <c r="BR85" s="585"/>
      <c r="BS85" s="585"/>
      <c r="BT85" s="585"/>
      <c r="BU85" s="585"/>
      <c r="BV85" s="610"/>
      <c r="BW85" s="71"/>
      <c r="BX85" s="604"/>
      <c r="BY85" s="602" t="s">
        <v>1018</v>
      </c>
      <c r="BZ85"/>
    </row>
    <row r="86" spans="1:78" ht="21">
      <c r="A86" s="16"/>
      <c r="B86" s="161" t="s">
        <v>306</v>
      </c>
      <c r="C86" s="45"/>
      <c r="D86" s="45"/>
      <c r="E86" s="167"/>
      <c r="F86" s="45"/>
      <c r="G86" s="45"/>
      <c r="H86" s="84"/>
      <c r="I86" s="25"/>
      <c r="J86" s="145"/>
      <c r="K86" s="145"/>
      <c r="L86" s="145"/>
      <c r="M86" s="145"/>
      <c r="N86" s="145"/>
      <c r="O86" s="145"/>
      <c r="P86" s="145"/>
      <c r="Q86" s="145"/>
      <c r="R86" s="145" t="str">
        <f>IFERROR(VLOOKUP(E86,'5月'!$G$3:$U$51,6,FALSE)&amp;"","")</f>
        <v/>
      </c>
      <c r="S86" s="145" t="str">
        <f>IFERROR(VLOOKUP(E86,'5月'!$G$3:$U$51,3,FALSE)&amp;"","")</f>
        <v/>
      </c>
      <c r="T86" s="145" t="str">
        <f>IFERROR(VLOOKUP(E86,'5月'!$G$3:$U$51,7,FALSE)&amp;"","")</f>
        <v/>
      </c>
      <c r="U86" s="145" t="str">
        <f>IFERROR(VLOOKUP(E86,'5月'!$G$3:$U$51,9,FALSE)&amp;"","")</f>
        <v/>
      </c>
      <c r="V86" s="145" t="str">
        <f>IFERROR(VLOOKUP(E86,'5月'!$G$3:$U$51,9,FALSE)&amp;"","")</f>
        <v/>
      </c>
      <c r="W86" s="145" t="str">
        <f>IFERROR(VLOOKUP(E86,'5月'!$G$3:$U$51,10,FALSE)&amp;"","")</f>
        <v/>
      </c>
      <c r="X86" s="145" t="str">
        <f>IFERROR(VLOOKUP(E86,'5月'!$G$3:$U$51,13,FALSE)," ")</f>
        <v xml:space="preserve"> </v>
      </c>
      <c r="Y86" s="145"/>
      <c r="Z86" s="443" t="str">
        <f>IFERROR(VLOOKUP(E86,'6月'!$G$3:$U$55,6,FALSE)&amp;"","")</f>
        <v/>
      </c>
      <c r="AA86" s="443" t="str">
        <f>IFERROR(VLOOKUP(E86,'6月'!$G$3:$U$55,3,FALSE)&amp;"","")</f>
        <v/>
      </c>
      <c r="AB86" s="443" t="str">
        <f>IFERROR(VLOOKUP(E86,'6月'!$G$3:$U$55,7,FALSE)&amp;"","")</f>
        <v/>
      </c>
      <c r="AC86" s="443" t="str">
        <f>IFERROR(VLOOKUP(E86,'6月'!$G$3:$U$55,9,FALSE)&amp;"","")</f>
        <v/>
      </c>
      <c r="AD86" s="443" t="str">
        <f>IFERROR(VLOOKUP(E86,'6月'!$G$3:$U$55,10,FALSE)&amp;"","")</f>
        <v/>
      </c>
      <c r="AE86" s="443" t="str">
        <f>IFERROR(VLOOKUP(E86,'6月'!$G$3:$U$55,11,FALSE)&amp;"","")</f>
        <v/>
      </c>
      <c r="AF86" s="443" t="str">
        <f>IFERROR(VLOOKUP(E86,'6月'!$G$3:$U$55,13,FALSE)," ")</f>
        <v xml:space="preserve"> </v>
      </c>
      <c r="AG86" s="443"/>
      <c r="AH86" s="443" t="str">
        <f>IFERROR(VLOOKUP(E86,'7月'!$G$3:$U$39,6,FALSE)&amp;"","")</f>
        <v/>
      </c>
      <c r="AI86" s="443" t="str">
        <f>IFERROR(VLOOKUP(E86,'7月'!$G$3:$U$39,3,FALSE)&amp;"","")</f>
        <v/>
      </c>
      <c r="AJ86" s="443" t="str">
        <f>IFERROR(VLOOKUP(E86,'7月'!$G$3:$U$39,7,FALSE)&amp;"","")</f>
        <v/>
      </c>
      <c r="AK86" s="443" t="str">
        <f>IFERROR(VLOOKUP(E86,'7月'!$G$3:$U$39,9,FALSE)&amp;"","")</f>
        <v/>
      </c>
      <c r="AL86" s="443" t="str">
        <f>IFERROR(VLOOKUP(E86,'7月'!$G$3:$U$39,10,FALSE)&amp;"","")</f>
        <v/>
      </c>
      <c r="AM86" s="443" t="str">
        <f>IFERROR(VLOOKUP(E86,'7月'!$G$3:$U$39,11,FALSE)&amp;"","")</f>
        <v/>
      </c>
      <c r="AN86" s="443" t="str">
        <f>IFERROR(VLOOKUP(E86,'7月'!$G$3:$U$39,13,FALSE)," ")</f>
        <v xml:space="preserve"> </v>
      </c>
      <c r="AO86" s="443"/>
      <c r="AP86" s="443" t="str">
        <f>IFERROR(VLOOKUP(E86,'8月'!$G$3:$U$50,6,FALSE)&amp;"","")</f>
        <v/>
      </c>
      <c r="AQ86" s="443" t="str">
        <f>IFERROR(VLOOKUP(E86,'8月'!$G$3:$U$50,3,FALSE)&amp;"","")</f>
        <v/>
      </c>
      <c r="AR86" s="443" t="str">
        <f>IFERROR(VLOOKUP(E86,'8月'!$G$3:$U$50,7,FALSE)&amp;"","")</f>
        <v/>
      </c>
      <c r="AS86" s="446" t="str">
        <f>IFERROR(VLOOKUP(E86,'8月'!$G$3:$U$50,9,FALSE)&amp;"","")</f>
        <v/>
      </c>
      <c r="AT86" s="446" t="str">
        <f>IFERROR(VLOOKUP(E86,'8月'!$G$3:$U$50,10,FALSE)&amp;"","")</f>
        <v/>
      </c>
      <c r="AU86" s="446" t="str">
        <f>IFERROR(VLOOKUP(E86,'8月'!$G$3:$U$50,11,FALSE)&amp;"","")</f>
        <v/>
      </c>
      <c r="AV86" s="443"/>
      <c r="AW86" s="31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  <c r="BM86" s="68"/>
      <c r="BN86" s="27"/>
      <c r="BO86" s="585"/>
      <c r="BP86" s="585"/>
      <c r="BQ86" s="585"/>
      <c r="BR86" s="585"/>
      <c r="BS86" s="585"/>
      <c r="BT86" s="585"/>
      <c r="BU86" s="585"/>
      <c r="BV86" s="610"/>
      <c r="BW86" s="72"/>
      <c r="BX86" s="68"/>
      <c r="BY86" s="49"/>
      <c r="BZ86"/>
    </row>
    <row r="87" spans="1:78" ht="21">
      <c r="A87" s="16"/>
      <c r="B87" s="332" t="s">
        <v>469</v>
      </c>
      <c r="C87" s="332" t="s">
        <v>470</v>
      </c>
      <c r="D87" s="332" t="s">
        <v>309</v>
      </c>
      <c r="E87" s="333" t="s">
        <v>764</v>
      </c>
      <c r="F87" s="333" t="s">
        <v>101</v>
      </c>
      <c r="G87" s="334" t="s">
        <v>310</v>
      </c>
      <c r="H87" s="337" t="s">
        <v>778</v>
      </c>
      <c r="I87" s="60"/>
      <c r="J87" s="91">
        <f>IFERROR(VLOOKUP(E87,'4月'!$H$3:$T$53,7,FALSE),"")</f>
        <v>133</v>
      </c>
      <c r="K87" s="61" t="str">
        <f>IFERROR(VLOOKUP(E87,'4月'!$H$3:$T$53,2,FALSE),"")</f>
        <v>Guest</v>
      </c>
      <c r="L87" s="61"/>
      <c r="M87" s="61" t="str">
        <f>IFERROR(VLOOKUP(E87,'4月'!$H$3:$R$53,9,FALSE)&amp;"","")</f>
        <v/>
      </c>
      <c r="N87" s="61" t="str">
        <f>IFERROR(VLOOKUP(E87,'4月'!$H$3:$R$53,10,FALSE)&amp;"","")</f>
        <v/>
      </c>
      <c r="O87" s="61" t="str">
        <f>IFERROR(VLOOKUP(E87,'4月'!$H$3:$R$53,11,FALSE)&amp;"","")</f>
        <v/>
      </c>
      <c r="P87" s="66"/>
      <c r="Q87" s="94"/>
      <c r="R87" s="91" t="str">
        <f>IFERROR(VLOOKUP(E87,'5月'!$G$3:$U$51,6,FALSE)&amp;"","")</f>
        <v>132</v>
      </c>
      <c r="S87" s="153"/>
      <c r="T87" s="61" t="str">
        <f>IFERROR(VLOOKUP(E87,'5月'!$G$3:$U$51,7,FALSE)&amp;"","")</f>
        <v/>
      </c>
      <c r="U87" s="61" t="str">
        <f>IFERROR(VLOOKUP(E87,'5月'!$G$3:$U$51,8,FALSE)&amp;"","")</f>
        <v/>
      </c>
      <c r="V87" s="61" t="str">
        <f>IFERROR(VLOOKUP(E87,'5月'!$G$3:$U$51,9,FALSE)&amp;"","")</f>
        <v/>
      </c>
      <c r="W87" s="61" t="str">
        <f>IFERROR(VLOOKUP(E87,'5月'!$G$3:$U$51,10,FALSE)&amp;"","")</f>
        <v/>
      </c>
      <c r="X87" s="61" t="str">
        <f>IFERROR(VLOOKUP(E87,'5月'!$G$3:$U$51,12,FALSE)&amp;"","")</f>
        <v/>
      </c>
      <c r="Y87" s="92" t="str">
        <f>IFERROR(VLOOKUP(E87,'5月'!$G$3:$U$51,14,FALSE)&amp;"","")</f>
        <v/>
      </c>
      <c r="Z87" s="93"/>
      <c r="AA87" s="15"/>
      <c r="AB87" s="15"/>
      <c r="AC87" s="15" t="str">
        <f>IFERROR(VLOOKUP(E87,'6月'!$G$3:$U$55,9,FALSE)&amp;"","")</f>
        <v/>
      </c>
      <c r="AD87" s="15" t="str">
        <f>IFERROR(VLOOKUP(E87,'6月'!$G$3:$U$55,10,FALSE)&amp;"","")</f>
        <v/>
      </c>
      <c r="AE87" s="15" t="str">
        <f>IFERROR(VLOOKUP(E87,'6月'!$G$3:$U$55,11,FALSE)&amp;"","")</f>
        <v/>
      </c>
      <c r="AF87" s="15"/>
      <c r="AG87" s="94"/>
      <c r="AH87" s="93"/>
      <c r="AI87" s="15"/>
      <c r="AJ87" s="15"/>
      <c r="AK87" s="15" t="str">
        <f>IFERROR(VLOOKUP(E87,'7月'!$G$3:$U$39,9,FALSE)&amp;"","")</f>
        <v/>
      </c>
      <c r="AL87" s="66"/>
      <c r="AM87" s="15" t="str">
        <f>IFERROR(VLOOKUP(E87,'7月'!$G$3:$U$39,11,FALSE)&amp;"","")</f>
        <v/>
      </c>
      <c r="AN87" s="66"/>
      <c r="AO87" s="130"/>
      <c r="AP87" s="93" t="str">
        <f>IFERROR(VLOOKUP(E87,'8月'!$G$3:$U$50,6,FALSE)&amp;"","")</f>
        <v/>
      </c>
      <c r="AQ87" s="15" t="str">
        <f>IFERROR(VLOOKUP(E87,'8月'!$G$3:$U$50,3,FALSE)&amp;"","")</f>
        <v/>
      </c>
      <c r="AR87" s="70"/>
      <c r="AS87" s="62" t="str">
        <f>IFERROR(VLOOKUP(E87,'8月'!$G$3:$U$50,9,FALSE)&amp;"","")</f>
        <v/>
      </c>
      <c r="AT87" s="62" t="str">
        <f>IFERROR(VLOOKUP(E87,'8月'!$G$3:$U$50,10,FALSE)&amp;"","")</f>
        <v/>
      </c>
      <c r="AU87" s="62" t="str">
        <f>IFERROR(VLOOKUP(E87,'8月'!$G$3:$U$50,11,FALSE)&amp;"","")</f>
        <v/>
      </c>
      <c r="AV87" s="70"/>
      <c r="AW87" s="97"/>
      <c r="AX87" s="93"/>
      <c r="AY87" s="15"/>
      <c r="AZ87" s="15"/>
      <c r="BA87" s="15" t="str">
        <f>IFERROR(VLOOKUP(E87,'9月'!$G$3:$U$51,9,FALSE)&amp;"","")</f>
        <v/>
      </c>
      <c r="BB87" s="62" t="str">
        <f>IFERROR(VLOOKUP(E87,'9月'!$G$3:$U$51,10,FALSE)&amp;"","")</f>
        <v/>
      </c>
      <c r="BC87" s="62" t="str">
        <f>IFERROR(VLOOKUP(E87,'9月'!$G$3:$U$51,11,FALSE)&amp;"","")</f>
        <v/>
      </c>
      <c r="BD87" s="15">
        <f>IFERROR(VLOOKUP(E87,'9月'!$G$3:$U$51,14,FALSE),0)</f>
        <v>1</v>
      </c>
      <c r="BE87" s="94">
        <f t="shared" ref="BE87:BE114" si="34">IFERROR(AW87+BD87,0)</f>
        <v>1</v>
      </c>
      <c r="BF87" s="93"/>
      <c r="BG87" s="70"/>
      <c r="BH87" s="70"/>
      <c r="BI87" s="70"/>
      <c r="BJ87" s="70"/>
      <c r="BK87" s="70"/>
      <c r="BL87" s="61"/>
      <c r="BM87" s="70"/>
      <c r="BN87" s="579"/>
      <c r="BO87" s="584">
        <v>133</v>
      </c>
      <c r="BP87" s="584">
        <v>132</v>
      </c>
      <c r="BQ87" s="584"/>
      <c r="BR87" s="584"/>
      <c r="BS87" s="584"/>
      <c r="BT87" s="584"/>
      <c r="BU87" s="584"/>
      <c r="BV87" s="611"/>
      <c r="BW87" s="569"/>
      <c r="BX87" s="570"/>
      <c r="BY87" s="49"/>
      <c r="BZ87"/>
    </row>
    <row r="88" spans="1:78" s="14" customFormat="1" ht="18" customHeight="1">
      <c r="A88" s="16"/>
      <c r="B88" s="332" t="s">
        <v>471</v>
      </c>
      <c r="C88" s="332" t="s">
        <v>472</v>
      </c>
      <c r="D88" s="332" t="s">
        <v>313</v>
      </c>
      <c r="E88" s="333" t="s">
        <v>765</v>
      </c>
      <c r="F88" s="333" t="s">
        <v>105</v>
      </c>
      <c r="G88" s="334" t="s">
        <v>310</v>
      </c>
      <c r="H88" s="337" t="s">
        <v>778</v>
      </c>
      <c r="I88" s="60"/>
      <c r="J88" s="91">
        <f>IFERROR(VLOOKUP(E88,'4月'!$H$3:$T$53,7,FALSE),"")</f>
        <v>108</v>
      </c>
      <c r="K88" s="61" t="str">
        <f>IFERROR(VLOOKUP(E88,'4月'!$H$3:$T$53,2,FALSE),"")</f>
        <v>Guest</v>
      </c>
      <c r="L88" s="61"/>
      <c r="M88" s="61" t="str">
        <f>IFERROR(VLOOKUP(E88,'4月'!$H$3:$R$53,9,FALSE)&amp;"","")</f>
        <v/>
      </c>
      <c r="N88" s="61" t="str">
        <f>IFERROR(VLOOKUP(E88,'4月'!$H$3:$R$53,10,FALSE)&amp;"","")</f>
        <v/>
      </c>
      <c r="O88" s="61" t="str">
        <f>IFERROR(VLOOKUP(E88,'4月'!$H$3:$R$53,11,FALSE)&amp;"","")</f>
        <v/>
      </c>
      <c r="P88" s="61"/>
      <c r="Q88" s="92"/>
      <c r="R88" s="91" t="str">
        <f>IFERROR(VLOOKUP(E88,'5月'!$G$3:$U$51,6,FALSE)&amp;"","")</f>
        <v/>
      </c>
      <c r="S88" s="153" t="str">
        <f>IFERROR(VLOOKUP(E88,'5月'!$G$3:$U$51,3,FALSE)&amp;"","")</f>
        <v/>
      </c>
      <c r="T88" s="61" t="str">
        <f>IFERROR(VLOOKUP(E88,'5月'!$G$3:$U$51,7,FALSE)&amp;"","")</f>
        <v/>
      </c>
      <c r="U88" s="61" t="str">
        <f>IFERROR(VLOOKUP(E88,'5月'!$G$3:$U$51,9,FALSE)&amp;"","")</f>
        <v/>
      </c>
      <c r="V88" s="61" t="str">
        <f>IFERROR(VLOOKUP(E88,'5月'!$G$3:$U$51,9,FALSE)&amp;"","")</f>
        <v/>
      </c>
      <c r="W88" s="61" t="str">
        <f>IFERROR(VLOOKUP(E88,'5月'!$G$3:$U$51,10,FALSE)&amp;"","")</f>
        <v/>
      </c>
      <c r="X88" s="61"/>
      <c r="Y88" s="92"/>
      <c r="Z88" s="396" t="str">
        <f>IFERROR(VLOOKUP(E88,'6月'!$G$3:$U$55,6,FALSE)&amp;"","")</f>
        <v>101</v>
      </c>
      <c r="AA88" s="15" t="str">
        <f>IFERROR(VLOOKUP(E88,'6月'!$G$3:$U$55,3,FALSE)&amp;"","")</f>
        <v>Guest</v>
      </c>
      <c r="AB88" s="15" t="str">
        <f>IFERROR(VLOOKUP(E88,'6月'!$G$3:$U$55,7,FALSE)&amp;"","")</f>
        <v/>
      </c>
      <c r="AC88" s="15" t="str">
        <f>IFERROR(VLOOKUP(E88,'6月'!$G$3:$U$55,9,FALSE)&amp;"","")</f>
        <v/>
      </c>
      <c r="AD88" s="15" t="str">
        <f>IFERROR(VLOOKUP(E88,'6月'!$G$3:$U$55,10,FALSE)&amp;"","")</f>
        <v/>
      </c>
      <c r="AE88" s="15" t="str">
        <f>IFERROR(VLOOKUP(E88,'6月'!$G$3:$U$55,11,FALSE)&amp;"","")</f>
        <v/>
      </c>
      <c r="AF88" s="15"/>
      <c r="AG88" s="94"/>
      <c r="AH88" s="93"/>
      <c r="AI88" s="15"/>
      <c r="AJ88" s="15"/>
      <c r="AK88" s="15" t="str">
        <f>IFERROR(VLOOKUP(E88,'7月'!$G$3:$U$39,9,FALSE)&amp;"","")</f>
        <v/>
      </c>
      <c r="AL88" s="15" t="str">
        <f>IFERROR(VLOOKUP(E88,'7月'!$G$3:$U$39,10,FALSE)&amp;"","")</f>
        <v/>
      </c>
      <c r="AM88" s="15" t="str">
        <f>IFERROR(VLOOKUP(E88,'7月'!$G$3:$U$39,11,FALSE)&amp;"","")</f>
        <v/>
      </c>
      <c r="AN88" s="15"/>
      <c r="AO88" s="94"/>
      <c r="AP88" s="93" t="str">
        <f>IFERROR(VLOOKUP(E88,'8月'!$G$3:$U$50,6,FALSE)&amp;"","")</f>
        <v/>
      </c>
      <c r="AQ88" s="15" t="str">
        <f>IFERROR(VLOOKUP(E88,'8月'!$G$3:$U$50,3,FALSE)&amp;"","")</f>
        <v/>
      </c>
      <c r="AR88" s="15" t="str">
        <f>IFERROR(VLOOKUP(E88,'8月'!$G$3:$U$50,7,FALSE)&amp;"","")</f>
        <v/>
      </c>
      <c r="AS88" s="62" t="str">
        <f>IFERROR(VLOOKUP(E88,'8月'!$G$3:$U$50,9,FALSE)&amp;"","")</f>
        <v/>
      </c>
      <c r="AT88" s="62" t="str">
        <f>IFERROR(VLOOKUP(E88,'8月'!$G$3:$U$50,10,FALSE)&amp;"","")</f>
        <v/>
      </c>
      <c r="AU88" s="62" t="str">
        <f>IFERROR(VLOOKUP(E88,'8月'!$G$3:$U$50,11,FALSE)&amp;"","")</f>
        <v/>
      </c>
      <c r="AV88" s="15"/>
      <c r="AW88" s="94"/>
      <c r="AX88" s="93" t="str">
        <f>IFERROR(VLOOKUP(E88,'9月'!$G$3:$U$51,6,FALSE)&amp;"","")</f>
        <v/>
      </c>
      <c r="AY88" s="15" t="str">
        <f>IFERROR(VLOOKUP(E88,'9月'!$G$3:$U$51,3,FALSE)&amp;"","")</f>
        <v/>
      </c>
      <c r="AZ88" s="15" t="str">
        <f>IFERROR(VLOOKUP(E88,'9月'!$G$3:$U$51,7,FALSE)&amp;"","")</f>
        <v/>
      </c>
      <c r="BA88" s="15" t="str">
        <f>IFERROR(VLOOKUP(E88,'9月'!$G$3:$U$51,9,FALSE)&amp;"","")</f>
        <v/>
      </c>
      <c r="BB88" s="62" t="str">
        <f>IFERROR(VLOOKUP(E88,'9月'!$G$3:$U$51,10,FALSE)&amp;"","")</f>
        <v/>
      </c>
      <c r="BC88" s="62" t="str">
        <f>IFERROR(VLOOKUP(E88,'9月'!$G$3:$U$51,11,FALSE)&amp;"","")</f>
        <v/>
      </c>
      <c r="BD88" s="15">
        <f>IFERROR(VLOOKUP(E88,'9月'!$G$3:$U$51,14,FALSE),0)</f>
        <v>0</v>
      </c>
      <c r="BE88" s="94">
        <f t="shared" si="34"/>
        <v>0</v>
      </c>
      <c r="BF88" s="93" t="str">
        <f>IFERROR(VLOOKUP(E88,'10月'!$G$3:$U$85,6,FALSE)&amp;"","")</f>
        <v/>
      </c>
      <c r="BG88" s="62"/>
      <c r="BH88" s="62"/>
      <c r="BI88" s="62"/>
      <c r="BJ88" s="62"/>
      <c r="BK88" s="62"/>
      <c r="BL88" s="62"/>
      <c r="BM88" s="62">
        <f>BE88+BL88</f>
        <v>0</v>
      </c>
      <c r="BN88" s="579"/>
      <c r="BO88" s="584">
        <v>18</v>
      </c>
      <c r="BP88" s="584" t="s">
        <v>1009</v>
      </c>
      <c r="BQ88" s="584">
        <v>11</v>
      </c>
      <c r="BR88" s="584"/>
      <c r="BS88" s="584" t="s">
        <v>1009</v>
      </c>
      <c r="BT88" s="584" t="s">
        <v>1009</v>
      </c>
      <c r="BU88" s="584" t="s">
        <v>1009</v>
      </c>
      <c r="BV88" s="611"/>
      <c r="BW88" s="569"/>
      <c r="BX88" s="570"/>
    </row>
    <row r="89" spans="1:78" s="14" customFormat="1" ht="18" customHeight="1">
      <c r="A89" s="16"/>
      <c r="B89" s="65" t="s">
        <v>473</v>
      </c>
      <c r="C89" s="65" t="s">
        <v>474</v>
      </c>
      <c r="D89" s="65" t="s">
        <v>187</v>
      </c>
      <c r="E89" s="152" t="s">
        <v>766</v>
      </c>
      <c r="F89" s="152" t="s">
        <v>101</v>
      </c>
      <c r="G89" s="15" t="s">
        <v>310</v>
      </c>
      <c r="H89" s="150"/>
      <c r="I89" s="60"/>
      <c r="J89" s="91">
        <f>IFERROR(VLOOKUP(E89,'4月'!$H$3:$T$53,7,FALSE),"")</f>
        <v>91</v>
      </c>
      <c r="K89" s="61" t="str">
        <f>IFERROR(VLOOKUP(E89,'4月'!$H$3:$T$53,2,FALSE),"")</f>
        <v>Guest</v>
      </c>
      <c r="L89" s="61"/>
      <c r="M89" s="61" t="str">
        <f>IFERROR(VLOOKUP(E89,'4月'!$H$3:$R$53,9,FALSE)&amp;"","")</f>
        <v/>
      </c>
      <c r="N89" s="61" t="str">
        <f>IFERROR(VLOOKUP(E89,'4月'!$H$3:$R$53,10,FALSE)&amp;"","")</f>
        <v/>
      </c>
      <c r="O89" s="61" t="str">
        <f>IFERROR(VLOOKUP(E89,'4月'!$H$3:$R$53,11,FALSE)&amp;"","")</f>
        <v/>
      </c>
      <c r="P89" s="61"/>
      <c r="Q89" s="92"/>
      <c r="R89" s="91" t="str">
        <f>IFERROR(VLOOKUP(E89,'5月'!$G$3:$U$51,6,FALSE)&amp;"","")</f>
        <v/>
      </c>
      <c r="S89" s="153" t="str">
        <f>IFERROR(VLOOKUP(E89,'5月'!$G$3:$U$51,3,FALSE)&amp;"","")</f>
        <v/>
      </c>
      <c r="T89" s="61" t="str">
        <f>IFERROR(VLOOKUP(E89,'5月'!$G$3:$U$51,7,FALSE)&amp;"","")</f>
        <v/>
      </c>
      <c r="U89" s="61" t="str">
        <f>IFERROR(VLOOKUP(E89,'5月'!$G$3:$U$51,9,FALSE)&amp;"","")</f>
        <v/>
      </c>
      <c r="V89" s="61" t="str">
        <f>IFERROR(VLOOKUP(E89,'5月'!$G$3:$U$51,9,FALSE)&amp;"","")</f>
        <v/>
      </c>
      <c r="W89" s="61" t="str">
        <f>IFERROR(VLOOKUP(E89,'5月'!$G$3:$U$51,10,FALSE)&amp;"","")</f>
        <v/>
      </c>
      <c r="X89" s="61"/>
      <c r="Y89" s="92"/>
      <c r="Z89" s="93" t="str">
        <f>IFERROR(VLOOKUP(E89,'6月'!$G$3:$U$55,6,FALSE)&amp;"","")</f>
        <v/>
      </c>
      <c r="AA89" s="15" t="str">
        <f>IFERROR(VLOOKUP(E89,'6月'!$G$3:$U$55,3,FALSE)&amp;"","")</f>
        <v/>
      </c>
      <c r="AB89" s="15" t="str">
        <f>IFERROR(VLOOKUP(E89,'6月'!$G$3:$U$55,7,FALSE)&amp;"","")</f>
        <v/>
      </c>
      <c r="AC89" s="15" t="str">
        <f>IFERROR(VLOOKUP(E89,'6月'!$G$3:$U$55,9,FALSE)&amp;"","")</f>
        <v/>
      </c>
      <c r="AD89" s="15" t="str">
        <f>IFERROR(VLOOKUP(E89,'6月'!$G$3:$U$55,10,FALSE)&amp;"","")</f>
        <v/>
      </c>
      <c r="AE89" s="15" t="str">
        <f>IFERROR(VLOOKUP(E89,'6月'!$G$3:$U$55,11,FALSE)&amp;"","")</f>
        <v/>
      </c>
      <c r="AF89" s="15"/>
      <c r="AG89" s="94"/>
      <c r="AH89" s="396" t="str">
        <f>IFERROR(VLOOKUP(E89,'7月'!$G$3:$U$39,6,FALSE)&amp;"","")</f>
        <v>89</v>
      </c>
      <c r="AI89" s="15" t="str">
        <f>IFERROR(VLOOKUP(E89,'7月'!$G$3:$U$39,3,FALSE)&amp;"","")</f>
        <v>Guest</v>
      </c>
      <c r="AJ89" s="15" t="str">
        <f>IFERROR(VLOOKUP(E89,'7月'!$G$3:$U$39,7,FALSE)&amp;"","")</f>
        <v>●</v>
      </c>
      <c r="AK89" s="15" t="str">
        <f>IFERROR(VLOOKUP(E89,'7月'!$G$3:$U$39,9,FALSE)&amp;"","")</f>
        <v/>
      </c>
      <c r="AL89" s="15" t="str">
        <f>IFERROR(VLOOKUP(E89,'7月'!$G$3:$U$39,10,FALSE)&amp;"","")</f>
        <v/>
      </c>
      <c r="AM89" s="15" t="str">
        <f>IFERROR(VLOOKUP(E89,'7月'!$G$3:$U$39,11,FALSE)&amp;"","")</f>
        <v/>
      </c>
      <c r="AN89" s="15"/>
      <c r="AO89" s="94"/>
      <c r="AP89" s="93" t="str">
        <f>IFERROR(VLOOKUP(E89,'8月'!$G$3:$U$50,6,FALSE)&amp;"","")</f>
        <v/>
      </c>
      <c r="AQ89" s="15" t="str">
        <f>IFERROR(VLOOKUP(E89,'8月'!$G$3:$U$50,3,FALSE)&amp;"","")</f>
        <v/>
      </c>
      <c r="AR89" s="15" t="str">
        <f>IFERROR(VLOOKUP(E89,'8月'!$G$3:$U$50,7,FALSE)&amp;"","")</f>
        <v/>
      </c>
      <c r="AS89" s="62" t="str">
        <f>IFERROR(VLOOKUP(E89,'8月'!$G$3:$U$50,9,FALSE)&amp;"","")</f>
        <v/>
      </c>
      <c r="AT89" s="62" t="str">
        <f>IFERROR(VLOOKUP(E89,'8月'!$G$3:$U$50,10,FALSE)&amp;"","")</f>
        <v/>
      </c>
      <c r="AU89" s="62" t="str">
        <f>IFERROR(VLOOKUP(E89,'8月'!$G$3:$U$50,11,FALSE)&amp;"","")</f>
        <v/>
      </c>
      <c r="AV89" s="15"/>
      <c r="AW89" s="94"/>
      <c r="AX89" s="93" t="str">
        <f>IFERROR(VLOOKUP(E89,'9月'!$G$3:$U$51,6,FALSE)&amp;"","")</f>
        <v/>
      </c>
      <c r="AY89" s="15" t="str">
        <f>IFERROR(VLOOKUP(E89,'9月'!$G$3:$U$51,3,FALSE)&amp;"","")</f>
        <v/>
      </c>
      <c r="AZ89" s="15" t="str">
        <f>IFERROR(VLOOKUP(E89,'9月'!$G$3:$U$51,7,FALSE)&amp;"","")</f>
        <v/>
      </c>
      <c r="BA89" s="15" t="str">
        <f>IFERROR(VLOOKUP(E89,'9月'!$G$3:$U$51,9,FALSE)&amp;"","")</f>
        <v/>
      </c>
      <c r="BB89" s="62" t="str">
        <f>IFERROR(VLOOKUP(E89,'9月'!$G$3:$U$51,10,FALSE)&amp;"","")</f>
        <v/>
      </c>
      <c r="BC89" s="62" t="str">
        <f>IFERROR(VLOOKUP(E89,'9月'!$G$3:$U$51,11,FALSE)&amp;"","")</f>
        <v/>
      </c>
      <c r="BD89" s="15">
        <f>IFERROR(VLOOKUP(E89,'9月'!$G$3:$U$51,14,FALSE),0)</f>
        <v>0</v>
      </c>
      <c r="BE89" s="94">
        <f t="shared" si="34"/>
        <v>0</v>
      </c>
      <c r="BF89" s="93" t="str">
        <f>IFERROR(VLOOKUP(E89,'10月'!$G$3:$U$85,6,FALSE)&amp;"","")</f>
        <v/>
      </c>
      <c r="BG89" s="62"/>
      <c r="BH89" s="62"/>
      <c r="BI89" s="62"/>
      <c r="BJ89" s="62"/>
      <c r="BK89" s="62"/>
      <c r="BL89" s="62"/>
      <c r="BM89" s="62">
        <f>BE89+BL89</f>
        <v>0</v>
      </c>
      <c r="BN89" s="579"/>
      <c r="BO89" s="584">
        <v>91</v>
      </c>
      <c r="BP89" s="584" t="s">
        <v>1009</v>
      </c>
      <c r="BQ89" s="584" t="s">
        <v>1009</v>
      </c>
      <c r="BR89" s="584">
        <v>89</v>
      </c>
      <c r="BS89" s="584" t="s">
        <v>1009</v>
      </c>
      <c r="BT89" s="584" t="s">
        <v>1009</v>
      </c>
      <c r="BU89" s="584" t="s">
        <v>1009</v>
      </c>
      <c r="BV89" s="611"/>
      <c r="BW89" s="569"/>
      <c r="BX89" s="570"/>
    </row>
    <row r="90" spans="1:78" ht="21" customHeight="1">
      <c r="A90" s="16"/>
      <c r="B90" s="65" t="s">
        <v>475</v>
      </c>
      <c r="C90" s="65" t="s">
        <v>476</v>
      </c>
      <c r="D90" s="65" t="s">
        <v>187</v>
      </c>
      <c r="E90" s="152" t="s">
        <v>767</v>
      </c>
      <c r="F90" s="152" t="s">
        <v>105</v>
      </c>
      <c r="G90" s="15" t="s">
        <v>310</v>
      </c>
      <c r="H90" s="85"/>
      <c r="I90" s="60"/>
      <c r="J90" s="91">
        <f>IFERROR(VLOOKUP(E90,'4月'!$H$3:$T$53,7,FALSE),"")</f>
        <v>89</v>
      </c>
      <c r="K90" s="61" t="str">
        <f>IFERROR(VLOOKUP(E90,'4月'!$H$3:$T$53,2,FALSE),"")</f>
        <v>Guest</v>
      </c>
      <c r="L90" s="61"/>
      <c r="M90" s="61" t="str">
        <f>IFERROR(VLOOKUP(E90,'4月'!$H$3:$R$53,9,FALSE)&amp;"","")</f>
        <v/>
      </c>
      <c r="N90" s="61" t="str">
        <f>IFERROR(VLOOKUP(E90,'4月'!$H$3:$R$53,10,FALSE)&amp;"","")</f>
        <v/>
      </c>
      <c r="O90" s="61" t="str">
        <f>IFERROR(VLOOKUP(E90,'4月'!$H$3:$R$53,11,FALSE)&amp;"","")</f>
        <v/>
      </c>
      <c r="P90" s="61"/>
      <c r="Q90" s="92"/>
      <c r="R90" s="91" t="str">
        <f>IFERROR(VLOOKUP(E90,'5月'!$G$3:$U$51,6,FALSE)&amp;"","")</f>
        <v/>
      </c>
      <c r="S90" s="153" t="str">
        <f>IFERROR(VLOOKUP(E90,'5月'!$G$3:$U$51,3,FALSE)&amp;"","")</f>
        <v/>
      </c>
      <c r="T90" s="61" t="str">
        <f>IFERROR(VLOOKUP(E90,'5月'!$G$3:$U$51,7,FALSE)&amp;"","")</f>
        <v/>
      </c>
      <c r="U90" s="61" t="str">
        <f>IFERROR(VLOOKUP(E90,'5月'!$G$3:$U$51,8,FALSE)&amp;"","")</f>
        <v/>
      </c>
      <c r="V90" s="61" t="str">
        <f>IFERROR(VLOOKUP(E90,'5月'!$G$3:$U$51,9,FALSE)&amp;"","")</f>
        <v/>
      </c>
      <c r="W90" s="61" t="str">
        <f>IFERROR(VLOOKUP(E90,'5月'!$G$3:$U$51,10,FALSE)&amp;"","")</f>
        <v/>
      </c>
      <c r="X90" s="61"/>
      <c r="Y90" s="92"/>
      <c r="Z90" s="93" t="str">
        <f>IFERROR(VLOOKUP(E90,'6月'!$G$3:$U$55,6,FALSE)&amp;"","")</f>
        <v/>
      </c>
      <c r="AA90" s="15" t="str">
        <f>IFERROR(VLOOKUP(E90,'6月'!$G$3:$U$55,3,FALSE)&amp;"","")</f>
        <v/>
      </c>
      <c r="AB90" s="15"/>
      <c r="AC90" s="15" t="str">
        <f>IFERROR(VLOOKUP(E90,'6月'!$G$3:$U$55,9,FALSE)&amp;"","")</f>
        <v/>
      </c>
      <c r="AD90" s="15" t="str">
        <f>IFERROR(VLOOKUP(E90,'6月'!$G$3:$U$55,10,FALSE)&amp;"","")</f>
        <v/>
      </c>
      <c r="AE90" s="15" t="str">
        <f>IFERROR(VLOOKUP(E90,'6月'!$G$3:$U$55,11,FALSE)&amp;"","")</f>
        <v/>
      </c>
      <c r="AF90" s="15"/>
      <c r="AG90" s="94"/>
      <c r="AH90" s="96"/>
      <c r="AI90" s="15"/>
      <c r="AJ90" s="15" t="str">
        <f>IFERROR(VLOOKUP(E90,'7月'!$G$3:$U$39,7,FALSE)&amp;"","")</f>
        <v/>
      </c>
      <c r="AK90" s="15" t="str">
        <f>IFERROR(VLOOKUP(E90,'7月'!$G$3:$U$39,9,FALSE)&amp;"","")</f>
        <v/>
      </c>
      <c r="AL90" s="15" t="str">
        <f>IFERROR(VLOOKUP(E90,'7月'!$G$3:$U$39,10,FALSE)&amp;"","")</f>
        <v/>
      </c>
      <c r="AM90" s="15" t="str">
        <f>IFERROR(VLOOKUP(E90,'7月'!$G$3:$U$39,11,FALSE)&amp;"","")</f>
        <v/>
      </c>
      <c r="AN90" s="15"/>
      <c r="AO90" s="94"/>
      <c r="AP90" s="93" t="str">
        <f>IFERROR(VLOOKUP(E90,'8月'!$G$3:$U$50,6,FALSE)&amp;"","")</f>
        <v/>
      </c>
      <c r="AQ90" s="15" t="str">
        <f>IFERROR(VLOOKUP(E90,'8月'!$G$3:$U$50,3,FALSE)&amp;"","")</f>
        <v/>
      </c>
      <c r="AR90" s="70"/>
      <c r="AS90" s="62" t="str">
        <f>IFERROR(VLOOKUP(E90,'8月'!$G$3:$U$50,9,FALSE)&amp;"","")</f>
        <v/>
      </c>
      <c r="AT90" s="62" t="str">
        <f>IFERROR(VLOOKUP(E90,'8月'!$G$3:$U$50,10,FALSE)&amp;"","")</f>
        <v/>
      </c>
      <c r="AU90" s="62" t="str">
        <f>IFERROR(VLOOKUP(E90,'8月'!$G$3:$U$50,11,FALSE)&amp;"","")</f>
        <v/>
      </c>
      <c r="AV90" s="15"/>
      <c r="AW90" s="94"/>
      <c r="AX90" s="93" t="str">
        <f>IFERROR(VLOOKUP(E90,'9月'!$G$3:$U$51,6,FALSE)&amp;"","")</f>
        <v/>
      </c>
      <c r="AY90" s="15" t="str">
        <f>IFERROR(VLOOKUP(E90,'9月'!$G$3:$U$51,3,FALSE)&amp;"","")</f>
        <v/>
      </c>
      <c r="AZ90" s="15" t="str">
        <f>IFERROR(VLOOKUP(E90,'9月'!$G$3:$U$51,7,FALSE)&amp;"","")</f>
        <v/>
      </c>
      <c r="BA90" s="15" t="str">
        <f>IFERROR(VLOOKUP(E90,'9月'!$G$3:$U$51,9,FALSE)&amp;"","")</f>
        <v/>
      </c>
      <c r="BB90" s="62" t="str">
        <f>IFERROR(VLOOKUP(E90,'9月'!$G$3:$U$51,10,FALSE)&amp;"","")</f>
        <v/>
      </c>
      <c r="BC90" s="62" t="str">
        <f>IFERROR(VLOOKUP(E90,'9月'!$G$3:$U$51,11,FALSE)&amp;"","")</f>
        <v/>
      </c>
      <c r="BD90" s="15">
        <f>IFERROR(VLOOKUP(E90,'9月'!$G$3:$U$51,14,FALSE),0)</f>
        <v>0</v>
      </c>
      <c r="BE90" s="94">
        <f t="shared" si="34"/>
        <v>0</v>
      </c>
      <c r="BF90" s="93" t="str">
        <f>IFERROR(VLOOKUP(E90,'10月'!$G$3:$U$85,6,FALSE)&amp;"","")</f>
        <v/>
      </c>
      <c r="BG90" s="70"/>
      <c r="BH90" s="70"/>
      <c r="BI90" s="70"/>
      <c r="BJ90" s="70"/>
      <c r="BK90" s="70"/>
      <c r="BL90" s="61"/>
      <c r="BM90" s="70"/>
      <c r="BN90" s="579"/>
      <c r="BO90" s="584">
        <v>89</v>
      </c>
      <c r="BP90" s="584" t="s">
        <v>1009</v>
      </c>
      <c r="BQ90" s="584" t="s">
        <v>1009</v>
      </c>
      <c r="BR90" s="584"/>
      <c r="BS90" s="584" t="s">
        <v>1009</v>
      </c>
      <c r="BT90" s="584" t="s">
        <v>1009</v>
      </c>
      <c r="BU90" s="584" t="s">
        <v>1009</v>
      </c>
      <c r="BV90" s="611"/>
      <c r="BW90" s="569"/>
      <c r="BX90" s="570"/>
      <c r="BY90" s="49"/>
      <c r="BZ90"/>
    </row>
    <row r="91" spans="1:78" ht="21">
      <c r="A91" s="16"/>
      <c r="B91" s="65" t="s">
        <v>477</v>
      </c>
      <c r="C91" s="65" t="s">
        <v>478</v>
      </c>
      <c r="D91" s="65" t="s">
        <v>187</v>
      </c>
      <c r="E91" s="152" t="s">
        <v>768</v>
      </c>
      <c r="F91" s="152" t="s">
        <v>101</v>
      </c>
      <c r="G91" s="15" t="s">
        <v>310</v>
      </c>
      <c r="H91" s="85"/>
      <c r="I91" s="60"/>
      <c r="J91" s="91">
        <f>IFERROR(VLOOKUP(E91,'4月'!$H$3:$T$53,7,FALSE),"")</f>
        <v>117</v>
      </c>
      <c r="K91" s="61" t="str">
        <f>IFERROR(VLOOKUP(E91,'4月'!$H$3:$T$53,2,FALSE),"")</f>
        <v>Guest</v>
      </c>
      <c r="L91" s="61"/>
      <c r="M91" s="61" t="str">
        <f>IFERROR(VLOOKUP(E91,'4月'!$H$3:$R$53,9,FALSE)&amp;"","")</f>
        <v/>
      </c>
      <c r="N91" s="61" t="str">
        <f>IFERROR(VLOOKUP(E91,'4月'!$H$3:$R$53,10,FALSE)&amp;"","")</f>
        <v/>
      </c>
      <c r="O91" s="61" t="str">
        <f>IFERROR(VLOOKUP(E91,'4月'!$H$3:$R$53,11,FALSE)&amp;"","")</f>
        <v/>
      </c>
      <c r="P91" s="61"/>
      <c r="Q91" s="61"/>
      <c r="R91" s="91" t="str">
        <f>IFERROR(VLOOKUP(E91,'5月'!$G$3:$U$51,6,FALSE)&amp;"","")</f>
        <v/>
      </c>
      <c r="S91" s="153" t="str">
        <f>IFERROR(VLOOKUP(E91,'5月'!$G$3:$U$51,3,FALSE)&amp;"","")</f>
        <v/>
      </c>
      <c r="T91" s="61" t="str">
        <f>IFERROR(VLOOKUP(E91,'5月'!$G$3:$U$51,7,FALSE)&amp;"","")</f>
        <v/>
      </c>
      <c r="U91" s="61" t="str">
        <f>IFERROR(VLOOKUP(E91,'5月'!$G$3:$U$51,9,FALSE)&amp;"","")</f>
        <v/>
      </c>
      <c r="V91" s="61" t="str">
        <f>IFERROR(VLOOKUP(E91,'5月'!$G$3:$U$51,9,FALSE)&amp;"","")</f>
        <v/>
      </c>
      <c r="W91" s="61" t="str">
        <f>IFERROR(VLOOKUP(E91,'5月'!$G$3:$U$51,10,FALSE)&amp;"","")</f>
        <v/>
      </c>
      <c r="X91" s="61"/>
      <c r="Y91" s="92"/>
      <c r="Z91" s="93" t="str">
        <f>IFERROR(VLOOKUP(E91,'6月'!$G$3:$U$55,6,FALSE)&amp;"","")</f>
        <v/>
      </c>
      <c r="AA91" s="15" t="str">
        <f>IFERROR(VLOOKUP(E91,'6月'!$G$3:$U$55,3,FALSE)&amp;"","")</f>
        <v/>
      </c>
      <c r="AB91" s="15" t="str">
        <f>IFERROR(VLOOKUP(E91,'6月'!$G$3:$U$55,7,FALSE)&amp;"","")</f>
        <v/>
      </c>
      <c r="AC91" s="15" t="str">
        <f>IFERROR(VLOOKUP(E91,'6月'!$G$3:$U$55,9,FALSE)&amp;"","")</f>
        <v/>
      </c>
      <c r="AD91" s="15" t="str">
        <f>IFERROR(VLOOKUP(E91,'6月'!$G$3:$U$55,10,FALSE)&amp;"","")</f>
        <v/>
      </c>
      <c r="AE91" s="15" t="str">
        <f>IFERROR(VLOOKUP(E91,'6月'!$G$3:$U$55,11,FALSE)&amp;"","")</f>
        <v/>
      </c>
      <c r="AF91" s="15"/>
      <c r="AG91" s="94"/>
      <c r="AH91" s="93" t="str">
        <f>IFERROR(VLOOKUP(E91,'7月'!$G$3:$U$39,6,FALSE)&amp;"","")</f>
        <v/>
      </c>
      <c r="AI91" s="15" t="str">
        <f>IFERROR(VLOOKUP(E91,'7月'!$G$3:$U$39,3,FALSE)&amp;"","")</f>
        <v/>
      </c>
      <c r="AJ91" s="15" t="str">
        <f>IFERROR(VLOOKUP(E91,'7月'!$G$3:$U$39,7,FALSE)&amp;"","")</f>
        <v/>
      </c>
      <c r="AK91" s="15" t="str">
        <f>IFERROR(VLOOKUP(E91,'7月'!$G$3:$U$39,9,FALSE)&amp;"","")</f>
        <v/>
      </c>
      <c r="AL91" s="15" t="str">
        <f>IFERROR(VLOOKUP(E91,'7月'!$G$3:$U$39,10,FALSE)&amp;"","")</f>
        <v/>
      </c>
      <c r="AM91" s="15" t="str">
        <f>IFERROR(VLOOKUP(E91,'7月'!$G$3:$U$39,11,FALSE)&amp;"","")</f>
        <v/>
      </c>
      <c r="AN91" s="15"/>
      <c r="AO91" s="94"/>
      <c r="AP91" s="93" t="str">
        <f>IFERROR(VLOOKUP(E91,'8月'!$G$3:$U$50,6,FALSE)&amp;"","")</f>
        <v/>
      </c>
      <c r="AQ91" s="15" t="str">
        <f>IFERROR(VLOOKUP(E91,'8月'!$G$3:$U$50,3,FALSE)&amp;"","")</f>
        <v/>
      </c>
      <c r="AR91" s="15" t="str">
        <f>IFERROR(VLOOKUP(E91,'8月'!$G$3:$U$50,7,FALSE)&amp;"","")</f>
        <v/>
      </c>
      <c r="AS91" s="62" t="str">
        <f>IFERROR(VLOOKUP(E91,'8月'!$G$3:$U$50,9,FALSE)&amp;"","")</f>
        <v/>
      </c>
      <c r="AT91" s="62" t="str">
        <f>IFERROR(VLOOKUP(E91,'8月'!$G$3:$U$50,10,FALSE)&amp;"","")</f>
        <v/>
      </c>
      <c r="AU91" s="62" t="str">
        <f>IFERROR(VLOOKUP(E91,'8月'!$G$3:$U$50,11,FALSE)&amp;"","")</f>
        <v/>
      </c>
      <c r="AV91" s="15"/>
      <c r="AW91" s="94"/>
      <c r="AX91" s="93" t="str">
        <f>IFERROR(VLOOKUP(E91,'9月'!$G$3:$U$51,6,FALSE)&amp;"","")</f>
        <v/>
      </c>
      <c r="AY91" s="15" t="str">
        <f>IFERROR(VLOOKUP(E91,'9月'!$G$3:$U$51,3,FALSE)&amp;"","")</f>
        <v/>
      </c>
      <c r="AZ91" s="15" t="str">
        <f>IFERROR(VLOOKUP(E91,'9月'!$G$3:$U$51,7,FALSE)&amp;"","")</f>
        <v/>
      </c>
      <c r="BA91" s="15" t="str">
        <f>IFERROR(VLOOKUP(E91,'9月'!$G$3:$U$51,9,FALSE)&amp;"","")</f>
        <v/>
      </c>
      <c r="BB91" s="62" t="str">
        <f>IFERROR(VLOOKUP(E91,'9月'!$G$3:$U$51,10,FALSE)&amp;"","")</f>
        <v/>
      </c>
      <c r="BC91" s="62" t="str">
        <f>IFERROR(VLOOKUP(E91,'9月'!$G$3:$U$51,11,FALSE)&amp;"","")</f>
        <v/>
      </c>
      <c r="BD91" s="15">
        <f>IFERROR(VLOOKUP(E91,'9月'!$G$3:$U$51,14,FALSE),0)</f>
        <v>0</v>
      </c>
      <c r="BE91" s="94">
        <f t="shared" si="34"/>
        <v>0</v>
      </c>
      <c r="BF91" s="93" t="str">
        <f>IFERROR(VLOOKUP(E91,'10月'!$G$3:$U$85,6,FALSE)&amp;"","")</f>
        <v/>
      </c>
      <c r="BG91" s="62"/>
      <c r="BH91" s="62"/>
      <c r="BI91" s="62"/>
      <c r="BJ91" s="62"/>
      <c r="BK91" s="62"/>
      <c r="BL91" s="62"/>
      <c r="BM91" s="62">
        <f>BE91+BL91</f>
        <v>0</v>
      </c>
      <c r="BN91" s="579"/>
      <c r="BO91" s="584">
        <v>117</v>
      </c>
      <c r="BP91" s="584" t="s">
        <v>1009</v>
      </c>
      <c r="BQ91" s="584" t="s">
        <v>1009</v>
      </c>
      <c r="BR91" s="584" t="s">
        <v>1009</v>
      </c>
      <c r="BS91" s="584" t="s">
        <v>1009</v>
      </c>
      <c r="BT91" s="584" t="s">
        <v>1009</v>
      </c>
      <c r="BU91" s="584" t="s">
        <v>1009</v>
      </c>
      <c r="BV91" s="611"/>
      <c r="BW91" s="569"/>
      <c r="BX91" s="570"/>
      <c r="BY91" s="49"/>
      <c r="BZ91"/>
    </row>
    <row r="92" spans="1:78" ht="21" customHeight="1">
      <c r="A92" s="16"/>
      <c r="B92" s="168" t="s">
        <v>479</v>
      </c>
      <c r="C92" s="168" t="s">
        <v>480</v>
      </c>
      <c r="D92" s="65" t="s">
        <v>187</v>
      </c>
      <c r="E92" s="335" t="s">
        <v>769</v>
      </c>
      <c r="F92" s="152" t="s">
        <v>104</v>
      </c>
      <c r="G92" s="15" t="s">
        <v>310</v>
      </c>
      <c r="H92" s="85"/>
      <c r="I92" s="60"/>
      <c r="J92" s="91">
        <f>IFERROR(VLOOKUP(E92,'4月'!$H$3:$T$53,7,FALSE),"")</f>
        <v>113</v>
      </c>
      <c r="K92" s="61" t="str">
        <f>IFERROR(VLOOKUP(E92,'4月'!$H$3:$T$53,2,FALSE),"")</f>
        <v>Guest</v>
      </c>
      <c r="L92" s="61"/>
      <c r="M92" s="61" t="str">
        <f>IFERROR(VLOOKUP(E92,'4月'!$H$3:$R$53,9,FALSE)&amp;"","")</f>
        <v/>
      </c>
      <c r="N92" s="61" t="str">
        <f>IFERROR(VLOOKUP(E92,'4月'!$H$3:$R$53,10,FALSE)&amp;"","")</f>
        <v/>
      </c>
      <c r="O92" s="61" t="str">
        <f>IFERROR(VLOOKUP(E92,'4月'!$H$3:$R$53,11,FALSE)&amp;"","")</f>
        <v/>
      </c>
      <c r="P92" s="61"/>
      <c r="Q92" s="61"/>
      <c r="R92" s="91" t="str">
        <f>IFERROR(VLOOKUP(E92,'5月'!$G$3:$U$51,6,FALSE)&amp;"","")</f>
        <v/>
      </c>
      <c r="S92" s="153"/>
      <c r="T92" s="61" t="str">
        <f>IFERROR(VLOOKUP(E92,'5月'!$G$3:$U$51,7,FALSE)&amp;"","")</f>
        <v/>
      </c>
      <c r="U92" s="61" t="str">
        <f>IFERROR(VLOOKUP(E92,'5月'!$G$3:$U$51,8,FALSE)&amp;"","")</f>
        <v/>
      </c>
      <c r="V92" s="61" t="str">
        <f>IFERROR(VLOOKUP(E92,'5月'!$G$3:$U$51,9,FALSE)&amp;"","")</f>
        <v/>
      </c>
      <c r="W92" s="61" t="str">
        <f>IFERROR(VLOOKUP(E92,'5月'!$G$3:$U$51,10,FALSE)&amp;"","")</f>
        <v/>
      </c>
      <c r="X92" s="61"/>
      <c r="Y92" s="92"/>
      <c r="Z92" s="93" t="str">
        <f>IFERROR(VLOOKUP(E92,'6月'!$G$3:$U$55,6,FALSE)&amp;"","")</f>
        <v/>
      </c>
      <c r="AA92" s="15" t="str">
        <f>IFERROR(VLOOKUP(E92,'6月'!$G$3:$U$55,3,FALSE)&amp;"","")</f>
        <v/>
      </c>
      <c r="AB92" s="15" t="str">
        <f>IFERROR(VLOOKUP(E92,'6月'!$G$3:$U$55,7,FALSE)&amp;"","")</f>
        <v/>
      </c>
      <c r="AC92" s="15" t="str">
        <f>IFERROR(VLOOKUP(E92,'6月'!$G$3:$U$55,9,FALSE)&amp;"","")</f>
        <v/>
      </c>
      <c r="AD92" s="15" t="str">
        <f>IFERROR(VLOOKUP(E92,'6月'!$G$3:$U$55,10,FALSE)&amp;"","")</f>
        <v/>
      </c>
      <c r="AE92" s="15" t="str">
        <f>IFERROR(VLOOKUP(E92,'6月'!$G$3:$U$55,11,FALSE)&amp;"","")</f>
        <v/>
      </c>
      <c r="AF92" s="15"/>
      <c r="AG92" s="94"/>
      <c r="AH92" s="93" t="str">
        <f>IFERROR(VLOOKUP(E92,'7月'!$G$3:$U$39,6,FALSE)&amp;"","")</f>
        <v/>
      </c>
      <c r="AI92" s="15" t="str">
        <f>IFERROR(VLOOKUP(E92,'7月'!$G$3:$U$39,3,FALSE)&amp;"","")</f>
        <v/>
      </c>
      <c r="AJ92" s="15" t="str">
        <f>IFERROR(VLOOKUP(E92,'7月'!$G$3:$U$39,7,FALSE)&amp;"","")</f>
        <v/>
      </c>
      <c r="AK92" s="15" t="str">
        <f>IFERROR(VLOOKUP(E92,'7月'!$G$3:$U$39,9,FALSE)&amp;"","")</f>
        <v/>
      </c>
      <c r="AL92" s="15" t="str">
        <f>IFERROR(VLOOKUP(E92,'7月'!$G$3:$U$39,10,FALSE)&amp;"","")</f>
        <v/>
      </c>
      <c r="AM92" s="15" t="str">
        <f>IFERROR(VLOOKUP(E92,'7月'!$G$3:$U$39,11,FALSE)&amp;"","")</f>
        <v/>
      </c>
      <c r="AN92" s="15"/>
      <c r="AO92" s="94"/>
      <c r="AP92" s="93" t="str">
        <f>IFERROR(VLOOKUP(E92,'8月'!$G$3:$U$50,6,FALSE)&amp;"","")</f>
        <v/>
      </c>
      <c r="AQ92" s="15" t="str">
        <f>IFERROR(VLOOKUP(E92,'8月'!$G$3:$U$50,3,FALSE)&amp;"","")</f>
        <v/>
      </c>
      <c r="AR92" s="70"/>
      <c r="AS92" s="62" t="str">
        <f>IFERROR(VLOOKUP(E92,'8月'!$G$3:$U$50,9,FALSE)&amp;"","")</f>
        <v/>
      </c>
      <c r="AT92" s="62" t="str">
        <f>IFERROR(VLOOKUP(E92,'8月'!$G$3:$U$50,10,FALSE)&amp;"","")</f>
        <v/>
      </c>
      <c r="AU92" s="62" t="str">
        <f>IFERROR(VLOOKUP(E92,'8月'!$G$3:$U$50,11,FALSE)&amp;"","")</f>
        <v/>
      </c>
      <c r="AV92" s="15"/>
      <c r="AW92" s="94"/>
      <c r="AX92" s="93" t="str">
        <f>IFERROR(VLOOKUP(E92,'9月'!$G$3:$U$51,6,FALSE)&amp;"","")</f>
        <v/>
      </c>
      <c r="AY92" s="15" t="str">
        <f>IFERROR(VLOOKUP(E92,'9月'!$G$3:$U$51,3,FALSE)&amp;"","")</f>
        <v/>
      </c>
      <c r="AZ92" s="15" t="str">
        <f>IFERROR(VLOOKUP(E92,'9月'!$G$3:$U$51,7,FALSE)&amp;"","")</f>
        <v/>
      </c>
      <c r="BA92" s="15" t="str">
        <f>IFERROR(VLOOKUP(E92,'9月'!$G$3:$U$51,9,FALSE)&amp;"","")</f>
        <v/>
      </c>
      <c r="BB92" s="62" t="str">
        <f>IFERROR(VLOOKUP(E92,'9月'!$G$3:$U$51,10,FALSE)&amp;"","")</f>
        <v/>
      </c>
      <c r="BC92" s="62" t="str">
        <f>IFERROR(VLOOKUP(E92,'9月'!$G$3:$U$51,11,FALSE)&amp;"","")</f>
        <v/>
      </c>
      <c r="BD92" s="15">
        <f>IFERROR(VLOOKUP(E92,'9月'!$G$3:$U$51,14,FALSE),0)</f>
        <v>0</v>
      </c>
      <c r="BE92" s="94">
        <f t="shared" si="34"/>
        <v>0</v>
      </c>
      <c r="BF92" s="93" t="str">
        <f>IFERROR(VLOOKUP(E92,'10月'!$G$3:$U$85,6,FALSE)&amp;"","")</f>
        <v/>
      </c>
      <c r="BG92" s="70"/>
      <c r="BH92" s="70"/>
      <c r="BI92" s="70"/>
      <c r="BJ92" s="70"/>
      <c r="BK92" s="70"/>
      <c r="BL92" s="61"/>
      <c r="BM92" s="70"/>
      <c r="BN92" s="579"/>
      <c r="BO92" s="584">
        <v>113</v>
      </c>
      <c r="BP92" s="584" t="s">
        <v>1009</v>
      </c>
      <c r="BQ92" s="584" t="s">
        <v>1009</v>
      </c>
      <c r="BR92" s="584" t="s">
        <v>1009</v>
      </c>
      <c r="BS92" s="584" t="s">
        <v>1009</v>
      </c>
      <c r="BT92" s="584" t="s">
        <v>1009</v>
      </c>
      <c r="BU92" s="584" t="s">
        <v>1009</v>
      </c>
      <c r="BV92" s="611"/>
      <c r="BW92" s="569"/>
      <c r="BX92" s="570"/>
      <c r="BY92" s="49"/>
      <c r="BZ92"/>
    </row>
    <row r="93" spans="1:78" s="14" customFormat="1" ht="18" customHeight="1">
      <c r="A93" s="16"/>
      <c r="B93" s="168" t="s">
        <v>479</v>
      </c>
      <c r="C93" s="168" t="s">
        <v>481</v>
      </c>
      <c r="D93" s="65" t="s">
        <v>187</v>
      </c>
      <c r="E93" s="152" t="s">
        <v>770</v>
      </c>
      <c r="F93" s="348" t="s">
        <v>105</v>
      </c>
      <c r="G93" s="15" t="s">
        <v>310</v>
      </c>
      <c r="H93" s="150"/>
      <c r="I93" s="60"/>
      <c r="J93" s="91">
        <f>IFERROR(VLOOKUP(E93,'4月'!$H$3:$T$53,7,FALSE),"")</f>
        <v>113</v>
      </c>
      <c r="K93" s="61" t="str">
        <f>IFERROR(VLOOKUP(E93,'4月'!$H$3:$T$53,2,FALSE),"")</f>
        <v>Guest</v>
      </c>
      <c r="L93" s="61"/>
      <c r="M93" s="61" t="str">
        <f>IFERROR(VLOOKUP(E93,'4月'!$H$3:$R$53,9,FALSE)&amp;"","")</f>
        <v/>
      </c>
      <c r="N93" s="61" t="str">
        <f>IFERROR(VLOOKUP(E93,'4月'!$H$3:$R$53,10,FALSE)&amp;"","")</f>
        <v/>
      </c>
      <c r="O93" s="61" t="str">
        <f>IFERROR(VLOOKUP(E93,'4月'!$H$3:$R$53,11,FALSE)&amp;"","")</f>
        <v/>
      </c>
      <c r="P93" s="61"/>
      <c r="Q93" s="61"/>
      <c r="R93" s="91" t="str">
        <f>IFERROR(VLOOKUP(E93,'5月'!$G$3:$U$51,6,FALSE)&amp;"","")</f>
        <v/>
      </c>
      <c r="S93" s="153" t="str">
        <f>IFERROR(VLOOKUP(E93,'5月'!$G$3:$U$51,3,FALSE)&amp;"","")</f>
        <v/>
      </c>
      <c r="T93" s="61" t="str">
        <f>IFERROR(VLOOKUP(E93,'5月'!$G$3:$U$51,7,FALSE)&amp;"","")</f>
        <v/>
      </c>
      <c r="U93" s="61" t="str">
        <f>IFERROR(VLOOKUP(E93,'5月'!$G$3:$U$51,9,FALSE)&amp;"","")</f>
        <v/>
      </c>
      <c r="V93" s="61" t="str">
        <f>IFERROR(VLOOKUP(E93,'5月'!$G$3:$U$51,9,FALSE)&amp;"","")</f>
        <v/>
      </c>
      <c r="W93" s="61" t="str">
        <f>IFERROR(VLOOKUP(E93,'5月'!$G$3:$U$51,10,FALSE)&amp;"","")</f>
        <v/>
      </c>
      <c r="X93" s="61"/>
      <c r="Y93" s="92"/>
      <c r="Z93" s="93" t="str">
        <f>IFERROR(VLOOKUP(E93,'6月'!$G$3:$U$55,6,FALSE)&amp;"","")</f>
        <v/>
      </c>
      <c r="AA93" s="15" t="str">
        <f>IFERROR(VLOOKUP(E93,'6月'!$G$3:$U$55,3,FALSE)&amp;"","")</f>
        <v/>
      </c>
      <c r="AB93" s="15" t="str">
        <f>IFERROR(VLOOKUP(E93,'6月'!$G$3:$U$55,7,FALSE)&amp;"","")</f>
        <v/>
      </c>
      <c r="AC93" s="15" t="str">
        <f>IFERROR(VLOOKUP(E93,'6月'!$G$3:$U$55,9,FALSE)&amp;"","")</f>
        <v/>
      </c>
      <c r="AD93" s="15" t="str">
        <f>IFERROR(VLOOKUP(E93,'6月'!$G$3:$U$55,10,FALSE)&amp;"","")</f>
        <v/>
      </c>
      <c r="AE93" s="15" t="str">
        <f>IFERROR(VLOOKUP(E93,'6月'!$G$3:$U$55,11,FALSE)&amp;"","")</f>
        <v/>
      </c>
      <c r="AF93" s="15"/>
      <c r="AG93" s="94"/>
      <c r="AH93" s="93" t="str">
        <f>IFERROR(VLOOKUP(E93,'7月'!$G$3:$U$39,6,FALSE)&amp;"","")</f>
        <v/>
      </c>
      <c r="AI93" s="15" t="str">
        <f>IFERROR(VLOOKUP(E93,'7月'!$G$3:$U$39,3,FALSE)&amp;"","")</f>
        <v/>
      </c>
      <c r="AJ93" s="15" t="str">
        <f>IFERROR(VLOOKUP(E93,'7月'!$G$3:$U$39,7,FALSE)&amp;"","")</f>
        <v/>
      </c>
      <c r="AK93" s="15" t="str">
        <f>IFERROR(VLOOKUP(E93,'7月'!$G$3:$U$39,9,FALSE)&amp;"","")</f>
        <v/>
      </c>
      <c r="AL93" s="15" t="str">
        <f>IFERROR(VLOOKUP(E93,'7月'!$G$3:$U$39,10,FALSE)&amp;"","")</f>
        <v/>
      </c>
      <c r="AM93" s="15" t="str">
        <f>IFERROR(VLOOKUP(E93,'7月'!$G$3:$U$39,11,FALSE)&amp;"","")</f>
        <v/>
      </c>
      <c r="AN93" s="15"/>
      <c r="AO93" s="94"/>
      <c r="AP93" s="93" t="str">
        <f>IFERROR(VLOOKUP(E93,'8月'!$G$3:$U$50,6,FALSE)&amp;"","")</f>
        <v/>
      </c>
      <c r="AQ93" s="15" t="str">
        <f>IFERROR(VLOOKUP(E93,'8月'!$G$3:$U$50,3,FALSE)&amp;"","")</f>
        <v/>
      </c>
      <c r="AR93" s="15" t="str">
        <f>IFERROR(VLOOKUP(E93,'8月'!$G$3:$U$50,7,FALSE)&amp;"","")</f>
        <v/>
      </c>
      <c r="AS93" s="62" t="str">
        <f>IFERROR(VLOOKUP(E93,'8月'!$G$3:$U$50,9,FALSE)&amp;"","")</f>
        <v/>
      </c>
      <c r="AT93" s="62" t="str">
        <f>IFERROR(VLOOKUP(E93,'8月'!$G$3:$U$50,10,FALSE)&amp;"","")</f>
        <v/>
      </c>
      <c r="AU93" s="62" t="str">
        <f>IFERROR(VLOOKUP(E93,'8月'!$G$3:$U$50,11,FALSE)&amp;"","")</f>
        <v/>
      </c>
      <c r="AV93" s="15"/>
      <c r="AW93" s="94"/>
      <c r="AX93" s="93" t="str">
        <f>IFERROR(VLOOKUP(E93,'9月'!$G$3:$U$51,6,FALSE)&amp;"","")</f>
        <v/>
      </c>
      <c r="AY93" s="15" t="str">
        <f>IFERROR(VLOOKUP(E93,'9月'!$G$3:$U$51,3,FALSE)&amp;"","")</f>
        <v/>
      </c>
      <c r="AZ93" s="15" t="str">
        <f>IFERROR(VLOOKUP(E93,'9月'!$G$3:$U$51,7,FALSE)&amp;"","")</f>
        <v/>
      </c>
      <c r="BA93" s="15" t="str">
        <f>IFERROR(VLOOKUP(E93,'9月'!$G$3:$U$51,9,FALSE)&amp;"","")</f>
        <v/>
      </c>
      <c r="BB93" s="62" t="str">
        <f>IFERROR(VLOOKUP(E93,'9月'!$G$3:$U$51,10,FALSE)&amp;"","")</f>
        <v/>
      </c>
      <c r="BC93" s="62" t="str">
        <f>IFERROR(VLOOKUP(E93,'9月'!$G$3:$U$51,11,FALSE)&amp;"","")</f>
        <v/>
      </c>
      <c r="BD93" s="15">
        <f>IFERROR(VLOOKUP(E93,'9月'!$G$3:$U$51,14,FALSE),0)</f>
        <v>0</v>
      </c>
      <c r="BE93" s="94">
        <f t="shared" si="34"/>
        <v>0</v>
      </c>
      <c r="BF93" s="93" t="str">
        <f>IFERROR(VLOOKUP(E93,'10月'!$G$3:$U$85,6,FALSE)&amp;"","")</f>
        <v/>
      </c>
      <c r="BG93" s="62"/>
      <c r="BH93" s="62"/>
      <c r="BI93" s="62"/>
      <c r="BJ93" s="62"/>
      <c r="BK93" s="62"/>
      <c r="BL93" s="62"/>
      <c r="BM93" s="62">
        <f t="shared" ref="BM93:BM100" si="35">BE93+BL93</f>
        <v>0</v>
      </c>
      <c r="BN93" s="579"/>
      <c r="BO93" s="584">
        <v>113</v>
      </c>
      <c r="BP93" s="584" t="s">
        <v>1009</v>
      </c>
      <c r="BQ93" s="584" t="s">
        <v>1009</v>
      </c>
      <c r="BR93" s="584" t="s">
        <v>1009</v>
      </c>
      <c r="BS93" s="584" t="s">
        <v>1009</v>
      </c>
      <c r="BT93" s="584" t="s">
        <v>1009</v>
      </c>
      <c r="BU93" s="584" t="s">
        <v>1009</v>
      </c>
      <c r="BV93" s="611"/>
      <c r="BW93" s="569"/>
      <c r="BX93" s="570"/>
    </row>
    <row r="94" spans="1:78" s="14" customFormat="1" ht="18" customHeight="1">
      <c r="A94" s="16"/>
      <c r="B94" s="65" t="s">
        <v>482</v>
      </c>
      <c r="C94" s="65" t="s">
        <v>483</v>
      </c>
      <c r="D94" s="65" t="s">
        <v>187</v>
      </c>
      <c r="E94" s="152" t="s">
        <v>771</v>
      </c>
      <c r="F94" s="152" t="s">
        <v>101</v>
      </c>
      <c r="G94" s="15" t="s">
        <v>310</v>
      </c>
      <c r="H94" s="150"/>
      <c r="I94" s="192"/>
      <c r="J94" s="447">
        <f>IFERROR(VLOOKUP(E94,'4月'!$H$3:$T$53,7,FALSE),"")</f>
        <v>87</v>
      </c>
      <c r="K94" s="61" t="str">
        <f>IFERROR(VLOOKUP(E94,'4月'!$H$3:$T$53,2,FALSE),"")</f>
        <v>Guest</v>
      </c>
      <c r="L94" s="61"/>
      <c r="M94" s="61" t="str">
        <f>IFERROR(VLOOKUP(E94,'4月'!$H$3:$R$53,9,FALSE)&amp;"","")</f>
        <v/>
      </c>
      <c r="N94" s="61" t="str">
        <f>IFERROR(VLOOKUP(E94,'4月'!$H$3:$R$53,10,FALSE)&amp;"","")</f>
        <v>#3</v>
      </c>
      <c r="O94" s="61" t="str">
        <f>IFERROR(VLOOKUP(E94,'4月'!$H$3:$R$53,11,FALSE)&amp;"","")</f>
        <v/>
      </c>
      <c r="P94" s="61"/>
      <c r="Q94" s="61"/>
      <c r="R94" s="91" t="str">
        <f>IFERROR(VLOOKUP(E94,'5月'!$G$3:$U$51,6,FALSE)&amp;"","")</f>
        <v/>
      </c>
      <c r="S94" s="153" t="str">
        <f>IFERROR(VLOOKUP(E94,'5月'!$G$3:$U$51,3,FALSE)&amp;"","")</f>
        <v/>
      </c>
      <c r="T94" s="61" t="str">
        <f>IFERROR(VLOOKUP(E94,'5月'!$G$3:$U$51,7,FALSE)&amp;"","")</f>
        <v/>
      </c>
      <c r="U94" s="61" t="str">
        <f>IFERROR(VLOOKUP(E94,'5月'!$G$3:$U$51,9,FALSE)&amp;"","")</f>
        <v/>
      </c>
      <c r="V94" s="61" t="str">
        <f>IFERROR(VLOOKUP(E94,'5月'!$G$3:$U$51,9,FALSE)&amp;"","")</f>
        <v/>
      </c>
      <c r="W94" s="61" t="str">
        <f>IFERROR(VLOOKUP(E94,'5月'!$G$3:$U$51,10,FALSE)&amp;"","")</f>
        <v/>
      </c>
      <c r="X94" s="61"/>
      <c r="Y94" s="92"/>
      <c r="Z94" s="93" t="str">
        <f>IFERROR(VLOOKUP(E94,'6月'!$G$3:$U$55,6,FALSE)&amp;"","")</f>
        <v/>
      </c>
      <c r="AA94" s="15" t="str">
        <f>IFERROR(VLOOKUP(E94,'6月'!$G$3:$U$55,3,FALSE)&amp;"","")</f>
        <v/>
      </c>
      <c r="AB94" s="15" t="str">
        <f>IFERROR(VLOOKUP(E94,'6月'!$G$3:$U$55,7,FALSE)&amp;"","")</f>
        <v/>
      </c>
      <c r="AC94" s="15" t="str">
        <f>IFERROR(VLOOKUP(E94,'6月'!$G$3:$U$55,9,FALSE)&amp;"","")</f>
        <v/>
      </c>
      <c r="AD94" s="15" t="str">
        <f>IFERROR(VLOOKUP(E94,'6月'!$G$3:$U$55,10,FALSE)&amp;"","")</f>
        <v/>
      </c>
      <c r="AE94" s="15" t="str">
        <f>IFERROR(VLOOKUP(E94,'6月'!$G$3:$U$55,11,FALSE)&amp;"","")</f>
        <v/>
      </c>
      <c r="AF94" s="15"/>
      <c r="AG94" s="94"/>
      <c r="AH94" s="93" t="str">
        <f>IFERROR(VLOOKUP(E94,'7月'!$G$3:$U$39,6,FALSE)&amp;"","")</f>
        <v/>
      </c>
      <c r="AI94" s="15" t="str">
        <f>IFERROR(VLOOKUP(E94,'7月'!$G$3:$U$39,3,FALSE)&amp;"","")</f>
        <v/>
      </c>
      <c r="AJ94" s="15" t="str">
        <f>IFERROR(VLOOKUP(E94,'7月'!$G$3:$U$39,7,FALSE)&amp;"","")</f>
        <v/>
      </c>
      <c r="AK94" s="15" t="str">
        <f>IFERROR(VLOOKUP(E94,'7月'!$G$3:$U$39,9,FALSE)&amp;"","")</f>
        <v/>
      </c>
      <c r="AL94" s="15" t="str">
        <f>IFERROR(VLOOKUP(E94,'7月'!$G$3:$U$39,10,FALSE)&amp;"","")</f>
        <v/>
      </c>
      <c r="AM94" s="15" t="str">
        <f>IFERROR(VLOOKUP(E94,'7月'!$G$3:$U$39,11,FALSE)&amp;"","")</f>
        <v/>
      </c>
      <c r="AN94" s="15"/>
      <c r="AO94" s="94"/>
      <c r="AP94" s="93" t="str">
        <f>IFERROR(VLOOKUP(E94,'8月'!$G$3:$U$50,6,FALSE)&amp;"","")</f>
        <v/>
      </c>
      <c r="AQ94" s="15" t="str">
        <f>IFERROR(VLOOKUP(E94,'8月'!$G$3:$U$50,3,FALSE)&amp;"","")</f>
        <v/>
      </c>
      <c r="AR94" s="15" t="str">
        <f>IFERROR(VLOOKUP(E94,'8月'!$G$3:$U$50,7,FALSE)&amp;"","")</f>
        <v/>
      </c>
      <c r="AS94" s="62" t="str">
        <f>IFERROR(VLOOKUP(E94,'8月'!$G$3:$U$50,9,FALSE)&amp;"","")</f>
        <v/>
      </c>
      <c r="AT94" s="62" t="str">
        <f>IFERROR(VLOOKUP(E94,'8月'!$G$3:$U$50,10,FALSE)&amp;"","")</f>
        <v/>
      </c>
      <c r="AU94" s="62" t="str">
        <f>IFERROR(VLOOKUP(E94,'8月'!$G$3:$U$50,11,FALSE)&amp;"","")</f>
        <v/>
      </c>
      <c r="AV94" s="15"/>
      <c r="AW94" s="94"/>
      <c r="AX94" s="93" t="str">
        <f>IFERROR(VLOOKUP(E94,'9月'!$G$3:$U$51,6,FALSE)&amp;"","")</f>
        <v/>
      </c>
      <c r="AY94" s="15" t="str">
        <f>IFERROR(VLOOKUP(E94,'9月'!$G$3:$U$51,3,FALSE)&amp;"","")</f>
        <v/>
      </c>
      <c r="AZ94" s="15" t="str">
        <f>IFERROR(VLOOKUP(E94,'9月'!$G$3:$U$51,7,FALSE)&amp;"","")</f>
        <v/>
      </c>
      <c r="BA94" s="15" t="str">
        <f>IFERROR(VLOOKUP(E94,'9月'!$G$3:$U$51,9,FALSE)&amp;"","")</f>
        <v/>
      </c>
      <c r="BB94" s="62" t="str">
        <f>IFERROR(VLOOKUP(E94,'9月'!$G$3:$U$51,10,FALSE)&amp;"","")</f>
        <v/>
      </c>
      <c r="BC94" s="62" t="str">
        <f>IFERROR(VLOOKUP(E94,'9月'!$G$3:$U$51,11,FALSE)&amp;"","")</f>
        <v/>
      </c>
      <c r="BD94" s="15">
        <f>IFERROR(VLOOKUP(E94,'9月'!$G$3:$U$51,14,FALSE),0)</f>
        <v>0</v>
      </c>
      <c r="BE94" s="94">
        <f t="shared" si="34"/>
        <v>0</v>
      </c>
      <c r="BF94" s="93" t="str">
        <f>IFERROR(VLOOKUP(E94,'10月'!$G$3:$U$85,6,FALSE)&amp;"","")</f>
        <v/>
      </c>
      <c r="BG94" s="62"/>
      <c r="BH94" s="62"/>
      <c r="BI94" s="62"/>
      <c r="BJ94" s="62"/>
      <c r="BK94" s="62"/>
      <c r="BL94" s="62"/>
      <c r="BM94" s="62">
        <f t="shared" si="35"/>
        <v>0</v>
      </c>
      <c r="BN94" s="579"/>
      <c r="BO94" s="584">
        <v>87</v>
      </c>
      <c r="BP94" s="584" t="s">
        <v>1009</v>
      </c>
      <c r="BQ94" s="584" t="s">
        <v>1009</v>
      </c>
      <c r="BR94" s="584" t="s">
        <v>1009</v>
      </c>
      <c r="BS94" s="584" t="s">
        <v>1009</v>
      </c>
      <c r="BT94" s="584" t="s">
        <v>1009</v>
      </c>
      <c r="BU94" s="584" t="s">
        <v>1009</v>
      </c>
      <c r="BV94" s="611"/>
      <c r="BW94" s="569"/>
      <c r="BX94" s="570"/>
    </row>
    <row r="95" spans="1:78" s="14" customFormat="1" ht="18" customHeight="1">
      <c r="A95" s="16"/>
      <c r="B95" s="65" t="s">
        <v>166</v>
      </c>
      <c r="C95" s="65" t="s">
        <v>325</v>
      </c>
      <c r="D95" s="65" t="s">
        <v>187</v>
      </c>
      <c r="E95" s="152" t="s">
        <v>772</v>
      </c>
      <c r="F95" s="152" t="s">
        <v>101</v>
      </c>
      <c r="G95" s="15" t="s">
        <v>310</v>
      </c>
      <c r="H95" s="150"/>
      <c r="I95" s="192"/>
      <c r="J95" s="91">
        <f>IFERROR(VLOOKUP(E95,'4月'!$H$3:$T$53,7,FALSE),"")</f>
        <v>92</v>
      </c>
      <c r="K95" s="61" t="str">
        <f>IFERROR(VLOOKUP(E95,'4月'!$H$3:$T$53,2,FALSE),"")</f>
        <v>Guest</v>
      </c>
      <c r="L95" s="61"/>
      <c r="M95" s="61" t="str">
        <f>IFERROR(VLOOKUP(E95,'4月'!$H$3:$R$53,9,FALSE)&amp;"","")</f>
        <v/>
      </c>
      <c r="N95" s="61" t="str">
        <f>IFERROR(VLOOKUP(E95,'4月'!$H$3:$R$53,10,FALSE)&amp;"","")</f>
        <v/>
      </c>
      <c r="O95" s="61" t="str">
        <f>IFERROR(VLOOKUP(E95,'4月'!$H$3:$R$53,11,FALSE)&amp;"","")</f>
        <v/>
      </c>
      <c r="P95" s="61"/>
      <c r="Q95" s="61"/>
      <c r="R95" s="91" t="str">
        <f>IFERROR(VLOOKUP(E95,'5月'!$G$3:$U$51,6,FALSE)&amp;"","")</f>
        <v/>
      </c>
      <c r="S95" s="153" t="str">
        <f>IFERROR(VLOOKUP(E95,'5月'!$G$3:$U$51,3,FALSE)&amp;"","")</f>
        <v/>
      </c>
      <c r="T95" s="61" t="str">
        <f>IFERROR(VLOOKUP(E95,'5月'!$G$3:$U$51,7,FALSE)&amp;"","")</f>
        <v/>
      </c>
      <c r="U95" s="61" t="str">
        <f>IFERROR(VLOOKUP(E95,'5月'!$G$3:$U$51,9,FALSE)&amp;"","")</f>
        <v/>
      </c>
      <c r="V95" s="61" t="str">
        <f>IFERROR(VLOOKUP(E95,'5月'!$G$3:$U$51,9,FALSE)&amp;"","")</f>
        <v/>
      </c>
      <c r="W95" s="61" t="str">
        <f>IFERROR(VLOOKUP(E95,'5月'!$G$3:$U$51,10,FALSE)&amp;"","")</f>
        <v/>
      </c>
      <c r="X95" s="61"/>
      <c r="Y95" s="92"/>
      <c r="Z95" s="93" t="str">
        <f>IFERROR(VLOOKUP(E95,'6月'!$G$3:$U$55,6,FALSE)&amp;"","")</f>
        <v/>
      </c>
      <c r="AA95" s="15" t="str">
        <f>IFERROR(VLOOKUP(E95,'6月'!$G$3:$U$55,3,FALSE)&amp;"","")</f>
        <v/>
      </c>
      <c r="AB95" s="15" t="str">
        <f>IFERROR(VLOOKUP(E95,'6月'!$G$3:$U$55,7,FALSE)&amp;"","")</f>
        <v/>
      </c>
      <c r="AC95" s="15" t="str">
        <f>IFERROR(VLOOKUP(E95,'6月'!$G$3:$U$55,9,FALSE)&amp;"","")</f>
        <v/>
      </c>
      <c r="AD95" s="15" t="str">
        <f>IFERROR(VLOOKUP(E95,'6月'!$G$3:$U$55,10,FALSE)&amp;"","")</f>
        <v/>
      </c>
      <c r="AE95" s="15" t="str">
        <f>IFERROR(VLOOKUP(E95,'6月'!$G$3:$U$55,11,FALSE)&amp;"","")</f>
        <v/>
      </c>
      <c r="AF95" s="15"/>
      <c r="AG95" s="94"/>
      <c r="AH95" s="93" t="str">
        <f>IFERROR(VLOOKUP(E95,'7月'!$G$3:$U$39,6,FALSE)&amp;"","")</f>
        <v/>
      </c>
      <c r="AI95" s="15" t="str">
        <f>IFERROR(VLOOKUP(E95,'7月'!$G$3:$U$39,3,FALSE)&amp;"","")</f>
        <v/>
      </c>
      <c r="AJ95" s="15" t="str">
        <f>IFERROR(VLOOKUP(E95,'7月'!$G$3:$U$39,7,FALSE)&amp;"","")</f>
        <v/>
      </c>
      <c r="AK95" s="15" t="str">
        <f>IFERROR(VLOOKUP(E95,'7月'!$G$3:$U$39,9,FALSE)&amp;"","")</f>
        <v/>
      </c>
      <c r="AL95" s="15" t="str">
        <f>IFERROR(VLOOKUP(E95,'7月'!$G$3:$U$39,10,FALSE)&amp;"","")</f>
        <v/>
      </c>
      <c r="AM95" s="15" t="str">
        <f>IFERROR(VLOOKUP(E95,'7月'!$G$3:$U$39,11,FALSE)&amp;"","")</f>
        <v/>
      </c>
      <c r="AN95" s="15"/>
      <c r="AO95" s="94"/>
      <c r="AP95" s="93" t="str">
        <f>IFERROR(VLOOKUP(E95,'8月'!$G$3:$U$50,6,FALSE)&amp;"","")</f>
        <v/>
      </c>
      <c r="AQ95" s="15" t="str">
        <f>IFERROR(VLOOKUP(E95,'8月'!$G$3:$U$50,3,FALSE)&amp;"","")</f>
        <v/>
      </c>
      <c r="AR95" s="15" t="str">
        <f>IFERROR(VLOOKUP(E95,'8月'!$G$3:$U$50,7,FALSE)&amp;"","")</f>
        <v/>
      </c>
      <c r="AS95" s="62" t="str">
        <f>IFERROR(VLOOKUP(E95,'8月'!$G$3:$U$50,9,FALSE)&amp;"","")</f>
        <v/>
      </c>
      <c r="AT95" s="62" t="str">
        <f>IFERROR(VLOOKUP(E95,'8月'!$G$3:$U$50,10,FALSE)&amp;"","")</f>
        <v/>
      </c>
      <c r="AU95" s="62" t="str">
        <f>IFERROR(VLOOKUP(E95,'8月'!$G$3:$U$50,11,FALSE)&amp;"","")</f>
        <v/>
      </c>
      <c r="AV95" s="15"/>
      <c r="AW95" s="94"/>
      <c r="AX95" s="93" t="str">
        <f>IFERROR(VLOOKUP(E95,'9月'!$G$3:$U$51,6,FALSE)&amp;"","")</f>
        <v/>
      </c>
      <c r="AY95" s="15" t="str">
        <f>IFERROR(VLOOKUP(E95,'9月'!$G$3:$U$51,3,FALSE)&amp;"","")</f>
        <v/>
      </c>
      <c r="AZ95" s="15" t="str">
        <f>IFERROR(VLOOKUP(E95,'9月'!$G$3:$U$51,7,FALSE)&amp;"","")</f>
        <v/>
      </c>
      <c r="BA95" s="15" t="str">
        <f>IFERROR(VLOOKUP(E95,'9月'!$G$3:$U$51,9,FALSE)&amp;"","")</f>
        <v/>
      </c>
      <c r="BB95" s="62" t="str">
        <f>IFERROR(VLOOKUP(E95,'9月'!$G$3:$U$51,10,FALSE)&amp;"","")</f>
        <v/>
      </c>
      <c r="BC95" s="62" t="str">
        <f>IFERROR(VLOOKUP(E95,'9月'!$G$3:$U$51,11,FALSE)&amp;"","")</f>
        <v/>
      </c>
      <c r="BD95" s="15">
        <f>IFERROR(VLOOKUP(E95,'9月'!$G$3:$U$51,14,FALSE),0)</f>
        <v>0</v>
      </c>
      <c r="BE95" s="94">
        <f t="shared" si="34"/>
        <v>0</v>
      </c>
      <c r="BF95" s="93" t="str">
        <f>IFERROR(VLOOKUP(E95,'10月'!$G$3:$U$85,6,FALSE)&amp;"","")</f>
        <v/>
      </c>
      <c r="BG95" s="62"/>
      <c r="BH95" s="62"/>
      <c r="BI95" s="62"/>
      <c r="BJ95" s="62"/>
      <c r="BK95" s="62"/>
      <c r="BL95" s="62"/>
      <c r="BM95" s="62">
        <f t="shared" si="35"/>
        <v>0</v>
      </c>
      <c r="BN95" s="579"/>
      <c r="BO95" s="584">
        <v>92</v>
      </c>
      <c r="BP95" s="584" t="s">
        <v>1009</v>
      </c>
      <c r="BQ95" s="584" t="s">
        <v>1009</v>
      </c>
      <c r="BR95" s="584" t="s">
        <v>1009</v>
      </c>
      <c r="BS95" s="584" t="s">
        <v>1009</v>
      </c>
      <c r="BT95" s="584" t="s">
        <v>1009</v>
      </c>
      <c r="BU95" s="584" t="s">
        <v>1009</v>
      </c>
      <c r="BV95" s="611"/>
      <c r="BW95" s="569"/>
      <c r="BX95" s="570"/>
    </row>
    <row r="96" spans="1:78" s="14" customFormat="1" ht="18" customHeight="1">
      <c r="A96" s="16"/>
      <c r="B96" s="65" t="s">
        <v>484</v>
      </c>
      <c r="C96" s="65" t="s">
        <v>356</v>
      </c>
      <c r="D96" s="65" t="s">
        <v>187</v>
      </c>
      <c r="E96" s="152" t="s">
        <v>773</v>
      </c>
      <c r="F96" s="152" t="s">
        <v>101</v>
      </c>
      <c r="G96" s="15" t="s">
        <v>310</v>
      </c>
      <c r="H96" s="150"/>
      <c r="I96" s="192"/>
      <c r="J96" s="91">
        <f>IFERROR(VLOOKUP(E96,'4月'!$H$3:$T$53,7,FALSE),"")</f>
        <v>102</v>
      </c>
      <c r="K96" s="61" t="str">
        <f>IFERROR(VLOOKUP(E96,'4月'!$H$3:$T$53,2,FALSE),"")</f>
        <v>Guest</v>
      </c>
      <c r="L96" s="61"/>
      <c r="M96" s="61" t="str">
        <f>IFERROR(VLOOKUP(E96,'4月'!$H$3:$R$53,9,FALSE)&amp;"","")</f>
        <v/>
      </c>
      <c r="N96" s="61" t="str">
        <f>IFERROR(VLOOKUP(E96,'4月'!$H$3:$R$53,10,FALSE)&amp;"","")</f>
        <v/>
      </c>
      <c r="O96" s="61" t="str">
        <f>IFERROR(VLOOKUP(E96,'4月'!$H$3:$R$53,11,FALSE)&amp;"","")</f>
        <v/>
      </c>
      <c r="P96" s="61"/>
      <c r="Q96" s="61"/>
      <c r="R96" s="91" t="str">
        <f>IFERROR(VLOOKUP(E96,'5月'!$G$3:$U$51,6,FALSE)&amp;"","")</f>
        <v>95</v>
      </c>
      <c r="S96" s="153" t="str">
        <f>IFERROR(VLOOKUP(E96,'5月'!$G$3:$U$51,3,FALSE)&amp;"","")</f>
        <v>Guest</v>
      </c>
      <c r="T96" s="61" t="str">
        <f>IFERROR(VLOOKUP(E96,'5月'!$G$3:$U$51,7,FALSE)&amp;"","")</f>
        <v/>
      </c>
      <c r="U96" s="61" t="str">
        <f>IFERROR(VLOOKUP(E96,'5月'!$G$3:$U$51,9,FALSE)&amp;"","")</f>
        <v/>
      </c>
      <c r="V96" s="61" t="str">
        <f>IFERROR(VLOOKUP(E96,'5月'!$G$3:$U$51,9,FALSE)&amp;"","")</f>
        <v/>
      </c>
      <c r="W96" s="61" t="str">
        <f>IFERROR(VLOOKUP(E96,'5月'!$G$3:$U$51,10,FALSE)&amp;"","")</f>
        <v>#6</v>
      </c>
      <c r="X96" s="61"/>
      <c r="Y96" s="92"/>
      <c r="Z96" s="93" t="str">
        <f>IFERROR(VLOOKUP(E96,'6月'!$G$3:$U$55,6,FALSE)&amp;"","")</f>
        <v/>
      </c>
      <c r="AA96" s="15" t="str">
        <f>IFERROR(VLOOKUP(E96,'6月'!$G$3:$U$55,3,FALSE)&amp;"","")</f>
        <v/>
      </c>
      <c r="AB96" s="15" t="str">
        <f>IFERROR(VLOOKUP(E96,'6月'!$G$3:$U$55,7,FALSE)&amp;"","")</f>
        <v/>
      </c>
      <c r="AC96" s="15" t="str">
        <f>IFERROR(VLOOKUP(E96,'6月'!$G$3:$U$55,9,FALSE)&amp;"","")</f>
        <v/>
      </c>
      <c r="AD96" s="15" t="str">
        <f>IFERROR(VLOOKUP(E96,'6月'!$G$3:$U$55,10,FALSE)&amp;"","")</f>
        <v/>
      </c>
      <c r="AE96" s="15" t="str">
        <f>IFERROR(VLOOKUP(E96,'6月'!$G$3:$U$55,11,FALSE)&amp;"","")</f>
        <v/>
      </c>
      <c r="AF96" s="15"/>
      <c r="AG96" s="94"/>
      <c r="AH96" s="93" t="str">
        <f>IFERROR(VLOOKUP(E96,'7月'!$G$3:$U$39,6,FALSE)&amp;"","")</f>
        <v/>
      </c>
      <c r="AI96" s="15" t="str">
        <f>IFERROR(VLOOKUP(E96,'7月'!$G$3:$U$39,3,FALSE)&amp;"","")</f>
        <v/>
      </c>
      <c r="AJ96" s="15" t="str">
        <f>IFERROR(VLOOKUP(E96,'7月'!$G$3:$U$39,7,FALSE)&amp;"","")</f>
        <v/>
      </c>
      <c r="AK96" s="15" t="str">
        <f>IFERROR(VLOOKUP(E96,'7月'!$G$3:$U$39,9,FALSE)&amp;"","")</f>
        <v/>
      </c>
      <c r="AL96" s="15" t="str">
        <f>IFERROR(VLOOKUP(E96,'7月'!$G$3:$U$39,10,FALSE)&amp;"","")</f>
        <v/>
      </c>
      <c r="AM96" s="15" t="str">
        <f>IFERROR(VLOOKUP(E96,'7月'!$G$3:$U$39,11,FALSE)&amp;"","")</f>
        <v/>
      </c>
      <c r="AN96" s="15"/>
      <c r="AO96" s="94"/>
      <c r="AP96" s="93" t="str">
        <f>IFERROR(VLOOKUP(E96,'8月'!$G$3:$U$50,6,FALSE)&amp;"","")</f>
        <v/>
      </c>
      <c r="AQ96" s="15" t="str">
        <f>IFERROR(VLOOKUP(E96,'8月'!$G$3:$U$50,3,FALSE)&amp;"","")</f>
        <v/>
      </c>
      <c r="AR96" s="15" t="str">
        <f>IFERROR(VLOOKUP(E96,'8月'!$G$3:$U$50,7,FALSE)&amp;"","")</f>
        <v/>
      </c>
      <c r="AS96" s="62" t="str">
        <f>IFERROR(VLOOKUP(E96,'8月'!$G$3:$U$50,9,FALSE)&amp;"","")</f>
        <v/>
      </c>
      <c r="AT96" s="62" t="str">
        <f>IFERROR(VLOOKUP(E96,'8月'!$G$3:$U$50,10,FALSE)&amp;"","")</f>
        <v/>
      </c>
      <c r="AU96" s="62" t="str">
        <f>IFERROR(VLOOKUP(E96,'8月'!$G$3:$U$50,11,FALSE)&amp;"","")</f>
        <v/>
      </c>
      <c r="AV96" s="15"/>
      <c r="AW96" s="94"/>
      <c r="AX96" s="93" t="str">
        <f>IFERROR(VLOOKUP(E96,'9月'!$G$3:$U$51,6,FALSE)&amp;"","")</f>
        <v/>
      </c>
      <c r="AY96" s="15" t="str">
        <f>IFERROR(VLOOKUP(E96,'9月'!$G$3:$U$51,3,FALSE)&amp;"","")</f>
        <v/>
      </c>
      <c r="AZ96" s="15" t="str">
        <f>IFERROR(VLOOKUP(E96,'9月'!$G$3:$U$51,7,FALSE)&amp;"","")</f>
        <v/>
      </c>
      <c r="BA96" s="15" t="str">
        <f>IFERROR(VLOOKUP(E96,'9月'!$G$3:$U$51,9,FALSE)&amp;"","")</f>
        <v/>
      </c>
      <c r="BB96" s="62" t="str">
        <f>IFERROR(VLOOKUP(E96,'9月'!$G$3:$U$51,10,FALSE)&amp;"","")</f>
        <v/>
      </c>
      <c r="BC96" s="62" t="str">
        <f>IFERROR(VLOOKUP(E96,'9月'!$G$3:$U$51,11,FALSE)&amp;"","")</f>
        <v/>
      </c>
      <c r="BD96" s="15">
        <f>IFERROR(VLOOKUP(E96,'9月'!$G$3:$U$51,14,FALSE),0)</f>
        <v>0</v>
      </c>
      <c r="BE96" s="94">
        <f t="shared" si="34"/>
        <v>0</v>
      </c>
      <c r="BF96" s="93" t="str">
        <f>IFERROR(VLOOKUP(E96,'10月'!$G$3:$U$85,6,FALSE)&amp;"","")</f>
        <v>90</v>
      </c>
      <c r="BG96" s="62"/>
      <c r="BH96" s="62"/>
      <c r="BI96" s="62"/>
      <c r="BJ96" s="62"/>
      <c r="BK96" s="62"/>
      <c r="BL96" s="62"/>
      <c r="BM96" s="62">
        <f t="shared" si="35"/>
        <v>0</v>
      </c>
      <c r="BN96" s="579"/>
      <c r="BO96" s="584">
        <v>12</v>
      </c>
      <c r="BP96" s="584">
        <v>95</v>
      </c>
      <c r="BQ96" s="584" t="s">
        <v>1009</v>
      </c>
      <c r="BR96" s="584" t="s">
        <v>1009</v>
      </c>
      <c r="BS96" s="584" t="s">
        <v>1009</v>
      </c>
      <c r="BT96" s="584" t="s">
        <v>1009</v>
      </c>
      <c r="BU96" s="584">
        <v>9</v>
      </c>
      <c r="BV96" s="611"/>
      <c r="BW96" s="569"/>
      <c r="BX96" s="570"/>
    </row>
    <row r="97" spans="1:78" s="14" customFormat="1" ht="18" customHeight="1">
      <c r="A97" s="16"/>
      <c r="B97" s="152" t="s">
        <v>485</v>
      </c>
      <c r="C97" s="152" t="s">
        <v>486</v>
      </c>
      <c r="D97" s="65" t="s">
        <v>187</v>
      </c>
      <c r="E97" s="152" t="s">
        <v>689</v>
      </c>
      <c r="F97" s="152" t="s">
        <v>104</v>
      </c>
      <c r="G97" s="15" t="s">
        <v>310</v>
      </c>
      <c r="H97" s="150"/>
      <c r="I97" s="192"/>
      <c r="J97" s="91" t="str">
        <f>IFERROR(VLOOKUP(E97,'4月'!$H$3:$T$53,7,FALSE),"")</f>
        <v/>
      </c>
      <c r="K97" s="61" t="str">
        <f>IFERROR(VLOOKUP(E97,'4月'!$H$3:$T$53,2,FALSE),"")</f>
        <v/>
      </c>
      <c r="L97" s="61" t="str">
        <f>IFERROR(VLOOKUP(E97,'4月'!$H$3:$T$53,8,FALSE),"")</f>
        <v/>
      </c>
      <c r="M97" s="61" t="str">
        <f>IFERROR(VLOOKUP(E97,'4月'!$H$3:$R$53,9,FALSE)&amp;"","")</f>
        <v/>
      </c>
      <c r="N97" s="61" t="str">
        <f>IFERROR(VLOOKUP(E97,'4月'!$H$3:$R$53,10,FALSE)&amp;"","")</f>
        <v/>
      </c>
      <c r="O97" s="61" t="str">
        <f>IFERROR(VLOOKUP(E97,'4月'!$H$3:$R$53,11,FALSE)&amp;"","")</f>
        <v/>
      </c>
      <c r="P97" s="61"/>
      <c r="Q97" s="61"/>
      <c r="R97" s="91" t="str">
        <f>IFERROR(VLOOKUP(E97,'5月'!$G$3:$U$51,6,FALSE)&amp;"","")</f>
        <v>116</v>
      </c>
      <c r="S97" s="153" t="str">
        <f>IFERROR(VLOOKUP(E97,'5月'!$G$3:$U$51,3,FALSE)&amp;"","")</f>
        <v>Guest</v>
      </c>
      <c r="T97" s="61" t="str">
        <f>IFERROR(VLOOKUP(E97,'5月'!$G$3:$U$51,7,FALSE)&amp;"","")</f>
        <v/>
      </c>
      <c r="U97" s="61" t="str">
        <f>IFERROR(VLOOKUP(E97,'5月'!$G$3:$U$51,9,FALSE)&amp;"","")</f>
        <v/>
      </c>
      <c r="V97" s="61" t="str">
        <f>IFERROR(VLOOKUP(E97,'5月'!$G$3:$U$51,9,FALSE)&amp;"","")</f>
        <v/>
      </c>
      <c r="W97" s="61" t="str">
        <f>IFERROR(VLOOKUP(E97,'5月'!$G$3:$U$51,10,FALSE)&amp;"","")</f>
        <v/>
      </c>
      <c r="X97" s="61"/>
      <c r="Y97" s="92"/>
      <c r="Z97" s="93" t="str">
        <f>IFERROR(VLOOKUP(E97,'6月'!$G$3:$U$55,6,FALSE)&amp;"","")</f>
        <v>127</v>
      </c>
      <c r="AA97" s="15" t="str">
        <f>IFERROR(VLOOKUP(E97,'6月'!$G$3:$U$55,3,FALSE)&amp;"","")</f>
        <v>Guest</v>
      </c>
      <c r="AB97" s="15" t="str">
        <f>IFERROR(VLOOKUP(E97,'6月'!$G$3:$U$55,7,FALSE)&amp;"","")</f>
        <v/>
      </c>
      <c r="AC97" s="15" t="str">
        <f>IFERROR(VLOOKUP(E97,'6月'!$G$3:$U$55,9,FALSE)&amp;"","")</f>
        <v/>
      </c>
      <c r="AD97" s="15" t="str">
        <f>IFERROR(VLOOKUP(E97,'6月'!$G$3:$U$55,10,FALSE)&amp;"","")</f>
        <v/>
      </c>
      <c r="AE97" s="15" t="str">
        <f>IFERROR(VLOOKUP(E97,'6月'!$G$3:$U$55,11,FALSE)&amp;"","")</f>
        <v>Ladies#8</v>
      </c>
      <c r="AF97" s="15"/>
      <c r="AG97" s="94"/>
      <c r="AH97" s="93" t="str">
        <f>IFERROR(VLOOKUP(E97,'7月'!$G$3:$U$39,6,FALSE)&amp;"","")</f>
        <v/>
      </c>
      <c r="AI97" s="15" t="str">
        <f>IFERROR(VLOOKUP(E97,'7月'!$G$3:$U$39,3,FALSE)&amp;"","")</f>
        <v/>
      </c>
      <c r="AJ97" s="15" t="str">
        <f>IFERROR(VLOOKUP(E97,'7月'!$G$3:$U$39,7,FALSE)&amp;"","")</f>
        <v/>
      </c>
      <c r="AK97" s="15" t="str">
        <f>IFERROR(VLOOKUP(E97,'7月'!$G$3:$U$39,9,FALSE)&amp;"","")</f>
        <v/>
      </c>
      <c r="AL97" s="15" t="str">
        <f>IFERROR(VLOOKUP(E97,'7月'!$G$3:$U$39,10,FALSE)&amp;"","")</f>
        <v/>
      </c>
      <c r="AM97" s="15" t="str">
        <f>IFERROR(VLOOKUP(E97,'7月'!$G$3:$U$39,11,FALSE)&amp;"","")</f>
        <v/>
      </c>
      <c r="AN97" s="15"/>
      <c r="AO97" s="94"/>
      <c r="AP97" s="93" t="str">
        <f>IFERROR(VLOOKUP(E97,'8月'!$G$3:$U$50,6,FALSE)&amp;"","")</f>
        <v/>
      </c>
      <c r="AQ97" s="15" t="str">
        <f>IFERROR(VLOOKUP(E97,'8月'!$G$3:$U$50,3,FALSE)&amp;"","")</f>
        <v/>
      </c>
      <c r="AR97" s="15" t="str">
        <f>IFERROR(VLOOKUP(E97,'8月'!$G$3:$U$50,7,FALSE)&amp;"","")</f>
        <v/>
      </c>
      <c r="AS97" s="62" t="str">
        <f>IFERROR(VLOOKUP(E97,'8月'!$G$3:$U$50,9,FALSE)&amp;"","")</f>
        <v/>
      </c>
      <c r="AT97" s="62" t="str">
        <f>IFERROR(VLOOKUP(E97,'8月'!$G$3:$U$50,10,FALSE)&amp;"","")</f>
        <v/>
      </c>
      <c r="AU97" s="62" t="str">
        <f>IFERROR(VLOOKUP(E97,'8月'!$G$3:$U$50,11,FALSE)&amp;"","")</f>
        <v/>
      </c>
      <c r="AV97" s="15"/>
      <c r="AW97" s="94"/>
      <c r="AX97" s="93" t="str">
        <f>IFERROR(VLOOKUP(E97,'9月'!$G$3:$U$51,6,FALSE)&amp;"","")</f>
        <v/>
      </c>
      <c r="AY97" s="15" t="str">
        <f>IFERROR(VLOOKUP(E97,'9月'!$G$3:$U$51,3,FALSE)&amp;"","")</f>
        <v/>
      </c>
      <c r="AZ97" s="15" t="str">
        <f>IFERROR(VLOOKUP(E97,'9月'!$G$3:$U$51,7,FALSE)&amp;"","")</f>
        <v/>
      </c>
      <c r="BA97" s="15" t="str">
        <f>IFERROR(VLOOKUP(E97,'9月'!$G$3:$U$51,9,FALSE)&amp;"","")</f>
        <v/>
      </c>
      <c r="BB97" s="62" t="str">
        <f>IFERROR(VLOOKUP(E97,'9月'!$G$3:$U$51,10,FALSE)&amp;"","")</f>
        <v/>
      </c>
      <c r="BC97" s="62" t="str">
        <f>IFERROR(VLOOKUP(E97,'9月'!$G$3:$U$51,11,FALSE)&amp;"","")</f>
        <v/>
      </c>
      <c r="BD97" s="15">
        <f>IFERROR(VLOOKUP(E97,'9月'!$G$3:$U$51,14,FALSE),0)</f>
        <v>0</v>
      </c>
      <c r="BE97" s="94">
        <f t="shared" si="34"/>
        <v>0</v>
      </c>
      <c r="BF97" s="93" t="str">
        <f>IFERROR(VLOOKUP(E97,'10月'!$G$3:$U$85,6,FALSE)&amp;"","")</f>
        <v/>
      </c>
      <c r="BG97" s="62"/>
      <c r="BH97" s="62"/>
      <c r="BI97" s="62"/>
      <c r="BJ97" s="62"/>
      <c r="BK97" s="62"/>
      <c r="BL97" s="62"/>
      <c r="BM97" s="62">
        <f t="shared" si="35"/>
        <v>0</v>
      </c>
      <c r="BN97" s="580"/>
      <c r="BO97" s="584" t="s">
        <v>1009</v>
      </c>
      <c r="BP97" s="584">
        <v>116</v>
      </c>
      <c r="BQ97" s="584">
        <v>127</v>
      </c>
      <c r="BR97" s="584" t="s">
        <v>1009</v>
      </c>
      <c r="BS97" s="584" t="s">
        <v>1009</v>
      </c>
      <c r="BT97" s="584" t="s">
        <v>1009</v>
      </c>
      <c r="BU97" s="584" t="s">
        <v>1009</v>
      </c>
      <c r="BV97" s="611"/>
      <c r="BW97" s="569"/>
      <c r="BX97" s="570"/>
    </row>
    <row r="98" spans="1:78" s="14" customFormat="1" ht="18" customHeight="1">
      <c r="A98" s="16"/>
      <c r="B98" s="65" t="s">
        <v>281</v>
      </c>
      <c r="C98" s="65" t="s">
        <v>282</v>
      </c>
      <c r="D98" s="128" t="s">
        <v>385</v>
      </c>
      <c r="E98" s="154" t="s">
        <v>442</v>
      </c>
      <c r="F98" s="152" t="s">
        <v>101</v>
      </c>
      <c r="G98" s="15" t="s">
        <v>310</v>
      </c>
      <c r="H98" s="599"/>
      <c r="I98" s="192"/>
      <c r="J98" s="91"/>
      <c r="K98" s="600"/>
      <c r="L98" s="600"/>
      <c r="M98" s="600"/>
      <c r="N98" s="600"/>
      <c r="O98" s="600"/>
      <c r="P98" s="600"/>
      <c r="Q98" s="600"/>
      <c r="R98" s="91"/>
      <c r="S98" s="600"/>
      <c r="T98" s="600"/>
      <c r="U98" s="600"/>
      <c r="V98" s="600"/>
      <c r="W98" s="600"/>
      <c r="X98" s="600"/>
      <c r="Y98" s="92"/>
      <c r="Z98" s="93" t="str">
        <f>IFERROR(VLOOKUP(E98,'6月'!$G$3:$U$55,6,FALSE)&amp;"","")</f>
        <v>113</v>
      </c>
      <c r="AA98" s="15" t="str">
        <f>IFERROR(VLOOKUP(E98,'6月'!$G$3:$U$55,3,FALSE)&amp;"","")</f>
        <v>Guest</v>
      </c>
      <c r="AB98" s="598"/>
      <c r="AC98" s="598"/>
      <c r="AD98" s="598"/>
      <c r="AE98" s="598"/>
      <c r="AF98" s="598"/>
      <c r="AG98" s="94"/>
      <c r="AH98" s="93"/>
      <c r="AI98" s="598"/>
      <c r="AJ98" s="598"/>
      <c r="AK98" s="598"/>
      <c r="AL98" s="598"/>
      <c r="AM98" s="598"/>
      <c r="AN98" s="598"/>
      <c r="AO98" s="94"/>
      <c r="AP98" s="93"/>
      <c r="AQ98" s="598"/>
      <c r="AR98" s="598"/>
      <c r="AS98" s="601"/>
      <c r="AT98" s="601"/>
      <c r="AU98" s="601"/>
      <c r="AV98" s="598"/>
      <c r="AW98" s="94"/>
      <c r="AX98" s="93"/>
      <c r="AY98" s="598"/>
      <c r="AZ98" s="598"/>
      <c r="BA98" s="598"/>
      <c r="BB98" s="601"/>
      <c r="BC98" s="601"/>
      <c r="BD98" s="598"/>
      <c r="BE98" s="94"/>
      <c r="BF98" s="93"/>
      <c r="BG98" s="601"/>
      <c r="BH98" s="601"/>
      <c r="BI98" s="601"/>
      <c r="BJ98" s="601"/>
      <c r="BK98" s="601"/>
      <c r="BL98" s="601"/>
      <c r="BM98" s="601"/>
      <c r="BN98" s="580"/>
      <c r="BO98" s="584"/>
      <c r="BP98" s="584"/>
      <c r="BQ98" s="584"/>
      <c r="BR98" s="584"/>
      <c r="BS98" s="584"/>
      <c r="BT98" s="584"/>
      <c r="BU98" s="584"/>
      <c r="BV98" s="611"/>
      <c r="BW98" s="569"/>
      <c r="BX98" s="570"/>
    </row>
    <row r="99" spans="1:78" s="14" customFormat="1" ht="18" customHeight="1">
      <c r="A99" s="16"/>
      <c r="B99" s="69" t="s">
        <v>487</v>
      </c>
      <c r="C99" s="65" t="s">
        <v>488</v>
      </c>
      <c r="D99" s="65" t="s">
        <v>187</v>
      </c>
      <c r="E99" s="152" t="s">
        <v>774</v>
      </c>
      <c r="F99" s="348" t="s">
        <v>105</v>
      </c>
      <c r="G99" s="15" t="s">
        <v>310</v>
      </c>
      <c r="H99" s="150"/>
      <c r="I99" s="192"/>
      <c r="J99" s="91" t="str">
        <f>IFERROR(VLOOKUP(E99,'4月'!$H$3:$T$53,7,FALSE),"")</f>
        <v/>
      </c>
      <c r="K99" s="61" t="str">
        <f>IFERROR(VLOOKUP(E99,'4月'!$H$3:$T$53,2,FALSE),"")</f>
        <v/>
      </c>
      <c r="L99" s="61" t="str">
        <f>IFERROR(VLOOKUP(E99,'4月'!$H$3:$T$53,8,FALSE),"")</f>
        <v/>
      </c>
      <c r="M99" s="61" t="str">
        <f>IFERROR(VLOOKUP(E99,'4月'!$H$3:$R$53,9,FALSE)&amp;"","")</f>
        <v/>
      </c>
      <c r="N99" s="61" t="str">
        <f>IFERROR(VLOOKUP(E99,'4月'!$H$3:$R$53,10,FALSE)&amp;"","")</f>
        <v/>
      </c>
      <c r="O99" s="61" t="str">
        <f>IFERROR(VLOOKUP(E99,'4月'!$H$3:$R$53,11,FALSE)&amp;"","")</f>
        <v/>
      </c>
      <c r="P99" s="61"/>
      <c r="Q99" s="61"/>
      <c r="R99" s="91" t="str">
        <f>IFERROR(VLOOKUP(E99,'5月'!$G$3:$U$51,6,FALSE)&amp;"","")</f>
        <v>103</v>
      </c>
      <c r="S99" s="153" t="str">
        <f>IFERROR(VLOOKUP(E99,'5月'!$G$3:$U$51,3,FALSE)&amp;"","")</f>
        <v>Guest</v>
      </c>
      <c r="T99" s="61" t="str">
        <f>IFERROR(VLOOKUP(E99,'5月'!$G$3:$U$51,7,FALSE)&amp;"","")</f>
        <v/>
      </c>
      <c r="U99" s="61" t="str">
        <f>IFERROR(VLOOKUP(E99,'5月'!$G$3:$U$51,9,FALSE)&amp;"","")</f>
        <v/>
      </c>
      <c r="V99" s="61" t="str">
        <f>IFERROR(VLOOKUP(E99,'5月'!$G$3:$U$51,9,FALSE)&amp;"","")</f>
        <v/>
      </c>
      <c r="W99" s="61" t="str">
        <f>IFERROR(VLOOKUP(E99,'5月'!$G$3:$U$51,10,FALSE)&amp;"","")</f>
        <v/>
      </c>
      <c r="X99" s="61"/>
      <c r="Y99" s="92"/>
      <c r="Z99" s="93" t="str">
        <f>IFERROR(VLOOKUP(E99,'6月'!$G$3:$U$55,6,FALSE)&amp;"","")</f>
        <v/>
      </c>
      <c r="AA99" s="15" t="str">
        <f>IFERROR(VLOOKUP(E99,'6月'!$G$3:$U$55,3,FALSE)&amp;"","")</f>
        <v/>
      </c>
      <c r="AB99" s="15" t="str">
        <f>IFERROR(VLOOKUP(E99,'6月'!$G$3:$U$55,7,FALSE)&amp;"","")</f>
        <v/>
      </c>
      <c r="AC99" s="15" t="str">
        <f>IFERROR(VLOOKUP(E99,'6月'!$G$3:$U$55,9,FALSE)&amp;"","")</f>
        <v/>
      </c>
      <c r="AD99" s="15" t="str">
        <f>IFERROR(VLOOKUP(E99,'6月'!$G$3:$U$55,10,FALSE)&amp;"","")</f>
        <v/>
      </c>
      <c r="AE99" s="15" t="str">
        <f>IFERROR(VLOOKUP(E99,'6月'!$G$3:$U$55,11,FALSE)&amp;"","")</f>
        <v/>
      </c>
      <c r="AF99" s="15"/>
      <c r="AG99" s="94"/>
      <c r="AH99" s="93" t="str">
        <f>IFERROR(VLOOKUP(E99,'7月'!$G$3:$U$39,6,FALSE)&amp;"","")</f>
        <v>102</v>
      </c>
      <c r="AI99" s="15" t="str">
        <f>IFERROR(VLOOKUP(E99,'7月'!$G$3:$U$39,3,FALSE)&amp;"","")</f>
        <v>Guest</v>
      </c>
      <c r="AJ99" s="15" t="str">
        <f>IFERROR(VLOOKUP(E99,'7月'!$G$3:$U$39,7,FALSE)&amp;"","")</f>
        <v/>
      </c>
      <c r="AK99" s="15" t="str">
        <f>IFERROR(VLOOKUP(E99,'7月'!$G$3:$U$39,9,FALSE)&amp;"","")</f>
        <v/>
      </c>
      <c r="AL99" s="15" t="str">
        <f>IFERROR(VLOOKUP(E99,'7月'!$G$3:$U$39,10,FALSE)&amp;"","")</f>
        <v/>
      </c>
      <c r="AM99" s="15" t="str">
        <f>IFERROR(VLOOKUP(E99,'7月'!$G$3:$U$39,11,FALSE)&amp;"","")</f>
        <v/>
      </c>
      <c r="AN99" s="15"/>
      <c r="AO99" s="94"/>
      <c r="AP99" s="93" t="str">
        <f>IFERROR(VLOOKUP(E99,'8月'!$G$3:$U$50,6,FALSE)&amp;"","")</f>
        <v/>
      </c>
      <c r="AQ99" s="15" t="str">
        <f>IFERROR(VLOOKUP(E99,'8月'!$G$3:$U$50,3,FALSE)&amp;"","")</f>
        <v/>
      </c>
      <c r="AR99" s="15" t="str">
        <f>IFERROR(VLOOKUP(E99,'8月'!$G$3:$U$50,7,FALSE)&amp;"","")</f>
        <v/>
      </c>
      <c r="AS99" s="62" t="str">
        <f>IFERROR(VLOOKUP(E99,'8月'!$G$3:$U$50,9,FALSE)&amp;"","")</f>
        <v/>
      </c>
      <c r="AT99" s="62" t="str">
        <f>IFERROR(VLOOKUP(E99,'8月'!$G$3:$U$50,10,FALSE)&amp;"","")</f>
        <v/>
      </c>
      <c r="AU99" s="62" t="str">
        <f>IFERROR(VLOOKUP(E99,'8月'!$G$3:$U$50,11,FALSE)&amp;"","")</f>
        <v/>
      </c>
      <c r="AV99" s="15"/>
      <c r="AW99" s="94"/>
      <c r="AX99" s="93"/>
      <c r="AY99" s="15"/>
      <c r="AZ99" s="15"/>
      <c r="BA99" s="15"/>
      <c r="BB99" s="62" t="str">
        <f>IFERROR(VLOOKUP(E99,'9月'!$G$3:$U$51,10,FALSE)&amp;"","")</f>
        <v/>
      </c>
      <c r="BC99" s="62" t="str">
        <f>IFERROR(VLOOKUP(E99,'9月'!$G$3:$U$51,11,FALSE)&amp;"","")</f>
        <v/>
      </c>
      <c r="BD99" s="15">
        <f>IFERROR(VLOOKUP(E99,'9月'!$G$3:$U$51,14,FALSE),0)</f>
        <v>0</v>
      </c>
      <c r="BE99" s="94">
        <f t="shared" si="34"/>
        <v>0</v>
      </c>
      <c r="BF99" s="93" t="str">
        <f>IFERROR(VLOOKUP(E99,'10月'!$G$3:$U$85,6,FALSE)&amp;"","")</f>
        <v/>
      </c>
      <c r="BG99" s="62"/>
      <c r="BH99" s="62"/>
      <c r="BI99" s="95"/>
      <c r="BJ99" s="95"/>
      <c r="BK99" s="95"/>
      <c r="BL99" s="62"/>
      <c r="BM99" s="62">
        <f t="shared" si="35"/>
        <v>0</v>
      </c>
      <c r="BN99" s="581"/>
      <c r="BO99" s="584" t="s">
        <v>1009</v>
      </c>
      <c r="BP99" s="584">
        <v>13</v>
      </c>
      <c r="BQ99" s="584" t="s">
        <v>1009</v>
      </c>
      <c r="BR99" s="584">
        <v>12</v>
      </c>
      <c r="BS99" s="584" t="s">
        <v>1009</v>
      </c>
      <c r="BT99" s="584"/>
      <c r="BU99" s="584" t="s">
        <v>1009</v>
      </c>
      <c r="BV99" s="611"/>
      <c r="BW99" s="569"/>
      <c r="BX99" s="570"/>
    </row>
    <row r="100" spans="1:78" s="14" customFormat="1" ht="18" customHeight="1">
      <c r="A100" s="16"/>
      <c r="B100" s="86" t="s">
        <v>489</v>
      </c>
      <c r="C100" s="65" t="s">
        <v>490</v>
      </c>
      <c r="D100" s="65" t="s">
        <v>187</v>
      </c>
      <c r="E100" s="152" t="s">
        <v>775</v>
      </c>
      <c r="F100" s="348" t="s">
        <v>101</v>
      </c>
      <c r="G100" s="15" t="s">
        <v>310</v>
      </c>
      <c r="H100" s="151"/>
      <c r="I100" s="192"/>
      <c r="J100" s="91" t="str">
        <f>IFERROR(VLOOKUP(E100,'4月'!$H$3:$T$53,7,FALSE),"")</f>
        <v/>
      </c>
      <c r="K100" s="61" t="str">
        <f>IFERROR(VLOOKUP(E100,'4月'!$H$3:$T$53,2,FALSE),"")</f>
        <v/>
      </c>
      <c r="L100" s="61" t="str">
        <f>IFERROR(VLOOKUP(E100,'4月'!$H$3:$T$53,8,FALSE),"")</f>
        <v/>
      </c>
      <c r="M100" s="61" t="str">
        <f>IFERROR(VLOOKUP(E100,'4月'!$H$3:$R$53,9,FALSE)&amp;"","")</f>
        <v/>
      </c>
      <c r="N100" s="61" t="str">
        <f>IFERROR(VLOOKUP(E100,'4月'!$H$3:$R$53,10,FALSE)&amp;"","")</f>
        <v/>
      </c>
      <c r="O100" s="61" t="str">
        <f>IFERROR(VLOOKUP(E100,'4月'!$H$3:$R$53,11,FALSE)&amp;"","")</f>
        <v/>
      </c>
      <c r="P100" s="61"/>
      <c r="Q100" s="61"/>
      <c r="R100" s="91" t="str">
        <f>IFERROR(VLOOKUP(E100,'5月'!$G$3:$U$51,6,FALSE)&amp;"","")</f>
        <v>99</v>
      </c>
      <c r="S100" s="153" t="str">
        <f>IFERROR(VLOOKUP(E100,'5月'!$G$3:$U$51,3,FALSE)&amp;"","")</f>
        <v>Guest</v>
      </c>
      <c r="T100" s="61" t="str">
        <f>IFERROR(VLOOKUP(E100,'5月'!$G$3:$U$51,7,FALSE)&amp;"","")</f>
        <v/>
      </c>
      <c r="U100" s="61" t="str">
        <f>IFERROR(VLOOKUP(E100,'5月'!$G$3:$U$51,9,FALSE)&amp;"","")</f>
        <v/>
      </c>
      <c r="V100" s="61" t="str">
        <f>IFERROR(VLOOKUP(E100,'5月'!$G$3:$U$51,9,FALSE)&amp;"","")</f>
        <v/>
      </c>
      <c r="W100" s="61" t="str">
        <f>IFERROR(VLOOKUP(E100,'5月'!$G$3:$U$51,10,FALSE)&amp;"","")</f>
        <v/>
      </c>
      <c r="X100" s="61"/>
      <c r="Y100" s="92"/>
      <c r="Z100" s="93" t="str">
        <f>IFERROR(VLOOKUP(E100,'6月'!$G$3:$U$55,6,FALSE)&amp;"","")</f>
        <v/>
      </c>
      <c r="AA100" s="15" t="str">
        <f>IFERROR(VLOOKUP(E100,'6月'!$G$3:$U$55,3,FALSE)&amp;"","")</f>
        <v/>
      </c>
      <c r="AB100" s="15" t="str">
        <f>IFERROR(VLOOKUP(E100,'6月'!$G$3:$U$55,7,FALSE)&amp;"","")</f>
        <v/>
      </c>
      <c r="AC100" s="15" t="str">
        <f>IFERROR(VLOOKUP(E100,'6月'!$G$3:$U$55,9,FALSE)&amp;"","")</f>
        <v/>
      </c>
      <c r="AD100" s="15" t="str">
        <f>IFERROR(VLOOKUP(E100,'6月'!$G$3:$U$55,10,FALSE)&amp;"","")</f>
        <v/>
      </c>
      <c r="AE100" s="15" t="str">
        <f>IFERROR(VLOOKUP(E100,'6月'!$G$3:$U$55,11,FALSE)&amp;"","")</f>
        <v/>
      </c>
      <c r="AF100" s="15"/>
      <c r="AG100" s="94"/>
      <c r="AH100" s="93" t="str">
        <f>IFERROR(VLOOKUP(E100,'7月'!$G$3:$U$39,6,FALSE)&amp;"","")</f>
        <v>90</v>
      </c>
      <c r="AI100" s="15" t="str">
        <f>IFERROR(VLOOKUP(E100,'7月'!$G$3:$U$39,3,FALSE)&amp;"","")</f>
        <v>Guest</v>
      </c>
      <c r="AJ100" s="15" t="str">
        <f>IFERROR(VLOOKUP(E100,'7月'!$G$3:$U$39,7,FALSE)&amp;"","")</f>
        <v/>
      </c>
      <c r="AK100" s="15" t="str">
        <f>IFERROR(VLOOKUP(E100,'7月'!$G$3:$U$39,9,FALSE)&amp;"","")</f>
        <v/>
      </c>
      <c r="AL100" s="15" t="str">
        <f>IFERROR(VLOOKUP(E100,'7月'!$G$3:$U$39,10,FALSE)&amp;"","")</f>
        <v/>
      </c>
      <c r="AM100" s="15" t="str">
        <f>IFERROR(VLOOKUP(E100,'7月'!$G$3:$U$39,11,FALSE)&amp;"","")</f>
        <v/>
      </c>
      <c r="AN100" s="15"/>
      <c r="AO100" s="94"/>
      <c r="AP100" s="93" t="str">
        <f>IFERROR(VLOOKUP(E100,'8月'!$G$3:$U$50,6,FALSE)&amp;"","")</f>
        <v/>
      </c>
      <c r="AQ100" s="15" t="str">
        <f>IFERROR(VLOOKUP(E100,'8月'!$G$3:$U$50,3,FALSE)&amp;"","")</f>
        <v/>
      </c>
      <c r="AR100" s="15" t="str">
        <f>IFERROR(VLOOKUP(E100,'8月'!$G$3:$U$50,7,FALSE)&amp;"","")</f>
        <v/>
      </c>
      <c r="AS100" s="62" t="str">
        <f>IFERROR(VLOOKUP(E100,'8月'!$G$3:$U$50,9,FALSE)&amp;"","")</f>
        <v/>
      </c>
      <c r="AT100" s="62" t="str">
        <f>IFERROR(VLOOKUP(E100,'8月'!$G$3:$U$50,10,FALSE)&amp;"","")</f>
        <v/>
      </c>
      <c r="AU100" s="62" t="str">
        <f>IFERROR(VLOOKUP(E100,'8月'!$G$3:$U$50,11,FALSE)&amp;"","")</f>
        <v/>
      </c>
      <c r="AV100" s="15"/>
      <c r="AW100" s="94"/>
      <c r="AX100" s="93"/>
      <c r="AY100" s="15"/>
      <c r="AZ100" s="15"/>
      <c r="BA100" s="15"/>
      <c r="BB100" s="62" t="str">
        <f>IFERROR(VLOOKUP(E100,'9月'!$G$3:$U$51,10,FALSE)&amp;"","")</f>
        <v/>
      </c>
      <c r="BC100" s="62" t="str">
        <f>IFERROR(VLOOKUP(E100,'9月'!$G$3:$U$51,11,FALSE)&amp;"","")</f>
        <v/>
      </c>
      <c r="BD100" s="15">
        <f>IFERROR(VLOOKUP(E100,'9月'!$G$3:$U$51,14,FALSE),0)</f>
        <v>0</v>
      </c>
      <c r="BE100" s="94">
        <f t="shared" si="34"/>
        <v>0</v>
      </c>
      <c r="BF100" s="93" t="str">
        <f>IFERROR(VLOOKUP(E100,'10月'!$G$3:$U$85,6,FALSE)&amp;"","")</f>
        <v>110</v>
      </c>
      <c r="BG100" s="62"/>
      <c r="BH100" s="62"/>
      <c r="BI100" s="62"/>
      <c r="BJ100" s="62"/>
      <c r="BK100" s="62"/>
      <c r="BL100" s="62"/>
      <c r="BM100" s="62">
        <f t="shared" si="35"/>
        <v>0</v>
      </c>
      <c r="BN100" s="579"/>
      <c r="BO100" s="584" t="s">
        <v>1009</v>
      </c>
      <c r="BP100" s="584">
        <v>99</v>
      </c>
      <c r="BQ100" s="584" t="s">
        <v>1009</v>
      </c>
      <c r="BR100" s="584">
        <v>9</v>
      </c>
      <c r="BS100" s="584" t="s">
        <v>1009</v>
      </c>
      <c r="BT100" s="584"/>
      <c r="BU100" s="584">
        <v>11</v>
      </c>
      <c r="BV100" s="611"/>
      <c r="BW100" s="569"/>
      <c r="BX100" s="570"/>
    </row>
    <row r="101" spans="1:78" s="14" customFormat="1" ht="18" customHeight="1">
      <c r="A101" s="16"/>
      <c r="B101" s="336" t="s">
        <v>491</v>
      </c>
      <c r="C101" s="332" t="s">
        <v>492</v>
      </c>
      <c r="D101" s="332" t="s">
        <v>187</v>
      </c>
      <c r="E101" s="333" t="s">
        <v>776</v>
      </c>
      <c r="F101" s="333" t="s">
        <v>680</v>
      </c>
      <c r="G101" s="334" t="s">
        <v>310</v>
      </c>
      <c r="H101" s="337" t="s">
        <v>778</v>
      </c>
      <c r="I101" s="192"/>
      <c r="J101" s="91" t="str">
        <f>IFERROR(VLOOKUP(E101,'4月'!$H$3:$T$53,7,FALSE),"")</f>
        <v/>
      </c>
      <c r="K101" s="61" t="str">
        <f>IFERROR(VLOOKUP(E101,'4月'!$H$3:$T$53,2,FALSE),"")</f>
        <v/>
      </c>
      <c r="L101" s="61" t="str">
        <f>IFERROR(VLOOKUP(E101,'4月'!$H$3:$T$53,8,FALSE),"")</f>
        <v/>
      </c>
      <c r="M101" s="61" t="str">
        <f>IFERROR(VLOOKUP(E101,'4月'!$H$3:$R$53,9,FALSE)&amp;"","")</f>
        <v/>
      </c>
      <c r="N101" s="61" t="str">
        <f>IFERROR(VLOOKUP(E101,'4月'!$H$3:$R$53,10,FALSE)&amp;"","")</f>
        <v/>
      </c>
      <c r="O101" s="61" t="str">
        <f>IFERROR(VLOOKUP(E101,'4月'!$H$3:$R$53,11,FALSE)&amp;"","")</f>
        <v/>
      </c>
      <c r="P101" s="61"/>
      <c r="Q101" s="61"/>
      <c r="R101" s="447" t="str">
        <f>IFERROR(VLOOKUP(E101,'5月'!$G$3:$U$51,6,FALSE)&amp;"","")</f>
        <v>90</v>
      </c>
      <c r="S101" s="153" t="str">
        <f>IFERROR(VLOOKUP(E101,'5月'!$G$3:$U$51,3,FALSE)&amp;"","")</f>
        <v>Guest</v>
      </c>
      <c r="T101" s="61" t="str">
        <f>IFERROR(VLOOKUP(E101,'5月'!$G$3:$U$51,7,FALSE)&amp;"","")</f>
        <v/>
      </c>
      <c r="U101" s="61" t="str">
        <f>IFERROR(VLOOKUP(E101,'5月'!$G$3:$U$51,8,FALSE)&amp;"","")</f>
        <v/>
      </c>
      <c r="V101" s="61" t="str">
        <f>IFERROR(VLOOKUP(E101,'5月'!$G$3:$U$51,9,FALSE)&amp;"","")</f>
        <v/>
      </c>
      <c r="W101" s="61" t="str">
        <f>IFERROR(VLOOKUP(E101,'5月'!$G$3:$U$51,10,FALSE)&amp;"","")</f>
        <v/>
      </c>
      <c r="X101" s="61"/>
      <c r="Y101" s="92"/>
      <c r="Z101" s="93"/>
      <c r="AA101" s="15"/>
      <c r="AB101" s="15"/>
      <c r="AC101" s="15"/>
      <c r="AD101" s="15" t="str">
        <f>IFERROR(VLOOKUP(E101,'6月'!$G$3:$U$55,10,FALSE)&amp;"","")</f>
        <v/>
      </c>
      <c r="AE101" s="15" t="str">
        <f>IFERROR(VLOOKUP(E101,'6月'!$G$3:$U$55,11,FALSE)&amp;"","")</f>
        <v/>
      </c>
      <c r="AF101" s="15"/>
      <c r="AG101" s="94"/>
      <c r="AH101" s="93"/>
      <c r="AI101" s="15"/>
      <c r="AJ101" s="15"/>
      <c r="AK101" s="15" t="str">
        <f>IFERROR(VLOOKUP(E101,'7月'!$G$3:$U$39,9,FALSE)&amp;"","")</f>
        <v/>
      </c>
      <c r="AL101" s="15"/>
      <c r="AM101" s="15"/>
      <c r="AN101" s="15"/>
      <c r="AO101" s="94"/>
      <c r="AP101" s="93" t="str">
        <f>IFERROR(VLOOKUP(E101,'8月'!$G$3:$U$50,6,FALSE)&amp;"","")</f>
        <v/>
      </c>
      <c r="AQ101" s="15" t="str">
        <f>IFERROR(VLOOKUP(E101,'8月'!$G$3:$U$50,3,FALSE)&amp;"","")</f>
        <v/>
      </c>
      <c r="AR101" s="15"/>
      <c r="AS101" s="62" t="str">
        <f>IFERROR(VLOOKUP(E101,'8月'!$G$3:$U$50,9,FALSE)&amp;"","")</f>
        <v/>
      </c>
      <c r="AT101" s="62" t="str">
        <f>IFERROR(VLOOKUP(E101,'8月'!$G$3:$U$50,10,FALSE)&amp;"","")</f>
        <v/>
      </c>
      <c r="AU101" s="62" t="str">
        <f>IFERROR(VLOOKUP(E101,'8月'!$G$3:$U$50,11,FALSE)&amp;"","")</f>
        <v/>
      </c>
      <c r="AV101" s="15"/>
      <c r="AW101" s="94"/>
      <c r="AX101" s="93"/>
      <c r="AY101" s="15"/>
      <c r="AZ101" s="15"/>
      <c r="BA101" s="15"/>
      <c r="BB101" s="62" t="str">
        <f>IFERROR(VLOOKUP(E101,'9月'!$G$3:$U$51,10,FALSE)&amp;"","")</f>
        <v/>
      </c>
      <c r="BC101" s="62" t="str">
        <f>IFERROR(VLOOKUP(E101,'9月'!$G$3:$U$51,11,FALSE)&amp;"","")</f>
        <v/>
      </c>
      <c r="BD101" s="15">
        <f>IFERROR(VLOOKUP(E101,'9月'!$G$3:$U$51,14,FALSE),0)</f>
        <v>1</v>
      </c>
      <c r="BE101" s="94">
        <f t="shared" si="34"/>
        <v>1</v>
      </c>
      <c r="BF101" s="93"/>
      <c r="BG101" s="15"/>
      <c r="BH101" s="15"/>
      <c r="BI101" s="15"/>
      <c r="BJ101" s="15"/>
      <c r="BK101" s="15"/>
      <c r="BL101" s="61"/>
      <c r="BM101" s="83"/>
      <c r="BN101" s="579"/>
      <c r="BO101" s="584" t="s">
        <v>1009</v>
      </c>
      <c r="BP101" s="584">
        <v>9</v>
      </c>
      <c r="BQ101" s="584"/>
      <c r="BR101" s="584"/>
      <c r="BS101" s="584" t="s">
        <v>1009</v>
      </c>
      <c r="BT101" s="584"/>
      <c r="BU101" s="584"/>
      <c r="BV101" s="611"/>
      <c r="BW101" s="569"/>
      <c r="BX101" s="570"/>
    </row>
    <row r="102" spans="1:78" s="14" customFormat="1" ht="18" customHeight="1">
      <c r="A102" s="16"/>
      <c r="B102" s="65" t="s">
        <v>260</v>
      </c>
      <c r="C102" s="65" t="s">
        <v>262</v>
      </c>
      <c r="D102" s="160" t="s">
        <v>3</v>
      </c>
      <c r="E102" s="45" t="s">
        <v>777</v>
      </c>
      <c r="F102" s="152" t="s">
        <v>104</v>
      </c>
      <c r="G102" s="15" t="s">
        <v>310</v>
      </c>
      <c r="H102" s="331"/>
      <c r="I102" s="192"/>
      <c r="J102" s="91" t="str">
        <f>IFERROR(VLOOKUP(E102,'4月'!$H$3:$T$53,7,FALSE),"")</f>
        <v/>
      </c>
      <c r="K102" s="61" t="str">
        <f>IFERROR(VLOOKUP(E102,'4月'!$H$3:$T$53,2,FALSE),"")</f>
        <v/>
      </c>
      <c r="L102" s="61" t="str">
        <f>IFERROR(VLOOKUP(E102,'4月'!$H$3:$T$53,8,FALSE),"")</f>
        <v/>
      </c>
      <c r="M102" s="61" t="str">
        <f>IFERROR(VLOOKUP(E102,'4月'!$H$3:$R$53,9,FALSE)&amp;"","")</f>
        <v/>
      </c>
      <c r="N102" s="61" t="str">
        <f>IFERROR(VLOOKUP(E102,'4月'!$H$3:$R$53,10,FALSE)&amp;"","")</f>
        <v/>
      </c>
      <c r="O102" s="61" t="str">
        <f>IFERROR(VLOOKUP(E102,'4月'!$H$3:$R$53,11,FALSE)&amp;"","")</f>
        <v/>
      </c>
      <c r="P102" s="272"/>
      <c r="Q102" s="272"/>
      <c r="R102" s="91" t="str">
        <f>IFERROR(VLOOKUP(E102,'5月'!$G$3:$U$51,6,FALSE)&amp;"","")</f>
        <v>119</v>
      </c>
      <c r="S102" s="153"/>
      <c r="T102" s="61" t="str">
        <f>IFERROR(VLOOKUP(E102,'5月'!$G$3:$U$51,7,FALSE)&amp;"","")</f>
        <v/>
      </c>
      <c r="U102" s="61" t="str">
        <f>IFERROR(VLOOKUP(E102,'5月'!$G$3:$U$51,9,FALSE)&amp;"","")</f>
        <v/>
      </c>
      <c r="V102" s="61" t="str">
        <f>IFERROR(VLOOKUP(E102,'5月'!$G$3:$U$51,9,FALSE)&amp;"","")</f>
        <v/>
      </c>
      <c r="W102" s="61" t="str">
        <f>IFERROR(VLOOKUP(E102,'5月'!$G$3:$U$51,10,FALSE)&amp;"","")</f>
        <v/>
      </c>
      <c r="X102" s="61"/>
      <c r="Y102" s="92"/>
      <c r="Z102" s="93" t="str">
        <f>IFERROR(VLOOKUP(E102,'6月'!$G$3:$U$55,6,FALSE)&amp;"","")</f>
        <v>112</v>
      </c>
      <c r="AA102" s="15" t="str">
        <f>IFERROR(VLOOKUP(E102,'6月'!$G$3:$U$55,3,FALSE)&amp;"","")</f>
        <v>Guest</v>
      </c>
      <c r="AB102" s="15" t="str">
        <f>IFERROR(VLOOKUP(E102,'6月'!$G$3:$U$55,7,FALSE)&amp;"","")</f>
        <v/>
      </c>
      <c r="AC102" s="15" t="str">
        <f>IFERROR(VLOOKUP(E102,'6月'!$G$3:$U$55,9,FALSE)&amp;"","")</f>
        <v/>
      </c>
      <c r="AD102" s="15" t="str">
        <f>IFERROR(VLOOKUP(E102,'6月'!$G$3:$U$55,10,FALSE)&amp;"","")</f>
        <v/>
      </c>
      <c r="AE102" s="15" t="str">
        <f>IFERROR(VLOOKUP(E102,'6月'!$G$3:$U$55,11,FALSE)&amp;"","")</f>
        <v/>
      </c>
      <c r="AF102" s="15"/>
      <c r="AG102" s="94"/>
      <c r="AH102" s="93" t="str">
        <f>IFERROR(VLOOKUP(E102,'7月'!$G$3:$U$39,6,FALSE)&amp;"","")</f>
        <v/>
      </c>
      <c r="AI102" s="15" t="str">
        <f>IFERROR(VLOOKUP(E102,'7月'!$G$3:$U$39,3,FALSE)&amp;"","")</f>
        <v/>
      </c>
      <c r="AJ102" s="15" t="str">
        <f>IFERROR(VLOOKUP(E102,'7月'!$G$3:$U$39,7,FALSE)&amp;"","")</f>
        <v/>
      </c>
      <c r="AK102" s="15" t="str">
        <f>IFERROR(VLOOKUP(E102,'7月'!$G$3:$U$39,9,FALSE)&amp;"","")</f>
        <v/>
      </c>
      <c r="AL102" s="15" t="str">
        <f>IFERROR(VLOOKUP(E102,'7月'!$G$3:$U$39,10,FALSE)&amp;"","")</f>
        <v/>
      </c>
      <c r="AM102" s="15" t="str">
        <f>IFERROR(VLOOKUP(E102,'7月'!$G$3:$U$39,11,FALSE)&amp;"","")</f>
        <v/>
      </c>
      <c r="AN102" s="15"/>
      <c r="AO102" s="94"/>
      <c r="AP102" s="93" t="str">
        <f>IFERROR(VLOOKUP(E102,'8月'!$G$3:$U$50,6,FALSE)&amp;"","")</f>
        <v>120</v>
      </c>
      <c r="AQ102" s="15" t="str">
        <f>IFERROR(VLOOKUP(E102,'8月'!$G$3:$U$50,3,FALSE)&amp;"","")</f>
        <v>Guest</v>
      </c>
      <c r="AR102" s="247" t="str">
        <f>IFERROR(VLOOKUP(E102,'8月'!$G$3:$U$50,7,FALSE)&amp;"","")</f>
        <v/>
      </c>
      <c r="AS102" s="62" t="str">
        <f>IFERROR(VLOOKUP(E102,'8月'!$G$3:$U$50,9,FALSE)&amp;"","")</f>
        <v/>
      </c>
      <c r="AT102" s="62" t="str">
        <f>IFERROR(VLOOKUP(E102,'8月'!$G$3:$U$50,10,FALSE)&amp;"","")</f>
        <v/>
      </c>
      <c r="AU102" s="62" t="str">
        <f>IFERROR(VLOOKUP(E102,'8月'!$G$3:$U$50,11,FALSE)&amp;"","")</f>
        <v/>
      </c>
      <c r="AV102" s="247"/>
      <c r="AW102" s="94"/>
      <c r="AX102" s="93"/>
      <c r="AY102" s="15"/>
      <c r="AZ102" s="15"/>
      <c r="BA102" s="15"/>
      <c r="BB102" s="62" t="str">
        <f>IFERROR(VLOOKUP(E102,'9月'!$G$3:$U$51,10,FALSE)&amp;"","")</f>
        <v/>
      </c>
      <c r="BC102" s="62" t="str">
        <f>IFERROR(VLOOKUP(E102,'9月'!$G$3:$U$51,11,FALSE)&amp;"","")</f>
        <v/>
      </c>
      <c r="BD102" s="15">
        <f>IFERROR(VLOOKUP(E102,'9月'!$G$3:$U$51,14,FALSE),0)</f>
        <v>0</v>
      </c>
      <c r="BE102" s="94">
        <f t="shared" si="34"/>
        <v>0</v>
      </c>
      <c r="BF102" s="93" t="str">
        <f>IFERROR(VLOOKUP(E102,'10月'!$G$3:$U$85,6,FALSE)&amp;"","")</f>
        <v/>
      </c>
      <c r="BG102" s="254"/>
      <c r="BH102" s="254"/>
      <c r="BI102" s="254"/>
      <c r="BJ102" s="254"/>
      <c r="BK102" s="254"/>
      <c r="BL102" s="272"/>
      <c r="BM102" s="452">
        <f>BE102+BL102</f>
        <v>0</v>
      </c>
      <c r="BN102" s="581"/>
      <c r="BO102" s="584" t="s">
        <v>1009</v>
      </c>
      <c r="BP102" s="584">
        <v>119</v>
      </c>
      <c r="BQ102" s="584">
        <v>112</v>
      </c>
      <c r="BR102" s="584" t="s">
        <v>1009</v>
      </c>
      <c r="BS102" s="584">
        <v>12</v>
      </c>
      <c r="BT102" s="584"/>
      <c r="BU102" s="584" t="s">
        <v>1009</v>
      </c>
      <c r="BV102" s="611"/>
      <c r="BW102" s="569"/>
      <c r="BX102" s="570"/>
    </row>
    <row r="103" spans="1:78" s="14" customFormat="1" ht="18" customHeight="1">
      <c r="A103" s="16"/>
      <c r="B103" s="333" t="s">
        <v>667</v>
      </c>
      <c r="C103" s="333" t="s">
        <v>668</v>
      </c>
      <c r="D103" s="333" t="s">
        <v>658</v>
      </c>
      <c r="E103" s="333" t="s">
        <v>682</v>
      </c>
      <c r="F103" s="333" t="s">
        <v>105</v>
      </c>
      <c r="G103" s="334" t="s">
        <v>310</v>
      </c>
      <c r="H103" s="337" t="s">
        <v>778</v>
      </c>
      <c r="I103" s="156"/>
      <c r="J103" s="91" t="str">
        <f>IFERROR(VLOOKUP(E103,'4月'!$H$3:$T$53,7,FALSE),"")</f>
        <v/>
      </c>
      <c r="K103" s="61" t="str">
        <f>IFERROR(VLOOKUP(E103,'4月'!$H$3:$T$53,2,FALSE),"")</f>
        <v/>
      </c>
      <c r="L103" s="61" t="str">
        <f>IFERROR(VLOOKUP(E103,'4月'!$H$3:$T$53,8,FALSE),"")</f>
        <v/>
      </c>
      <c r="M103" s="61" t="str">
        <f>IFERROR(VLOOKUP(E103,'4月'!$H$3:$R$53,9,FALSE)&amp;"","")</f>
        <v/>
      </c>
      <c r="N103" s="61" t="str">
        <f>IFERROR(VLOOKUP(E103,'4月'!$H$3:$R$53,10,FALSE)&amp;"","")</f>
        <v/>
      </c>
      <c r="O103" s="61" t="str">
        <f>IFERROR(VLOOKUP(E103,'4月'!$H$3:$R$53,11,FALSE)&amp;"","")</f>
        <v/>
      </c>
      <c r="P103" s="61"/>
      <c r="Q103" s="61"/>
      <c r="R103" s="91" t="str">
        <f>IFERROR(VLOOKUP(E103,'5月'!$G$3:$U$51,6,FALSE)&amp;"","")</f>
        <v/>
      </c>
      <c r="S103" s="153"/>
      <c r="T103" s="61"/>
      <c r="U103" s="61" t="str">
        <f>IFERROR(VLOOKUP(E103,'5月'!$G$3:$U$51,9,FALSE)&amp;"","")</f>
        <v/>
      </c>
      <c r="V103" s="61"/>
      <c r="W103" s="61"/>
      <c r="X103" s="61"/>
      <c r="Y103" s="92"/>
      <c r="Z103" s="93" t="str">
        <f>IFERROR(VLOOKUP(E103,'6月'!$G$3:$U$55,6,FALSE)&amp;"","")</f>
        <v/>
      </c>
      <c r="AA103" s="15" t="str">
        <f>IFERROR(VLOOKUP(E103,'6月'!$G$3:$U$55,3,FALSE)&amp;"","")</f>
        <v/>
      </c>
      <c r="AB103" s="15" t="str">
        <f>IFERROR(VLOOKUP(E103,'6月'!$G$3:$U$55,7,FALSE)&amp;"","")</f>
        <v/>
      </c>
      <c r="AC103" s="15" t="str">
        <f>IFERROR(VLOOKUP(E103,'6月'!$G$3:$U$55,9,FALSE)&amp;"","")</f>
        <v/>
      </c>
      <c r="AD103" s="15" t="str">
        <f>IFERROR(VLOOKUP(E103,'6月'!$G$3:$U$55,10,FALSE)&amp;"","")</f>
        <v/>
      </c>
      <c r="AE103" s="15" t="str">
        <f>IFERROR(VLOOKUP(E103,'6月'!$G$3:$U$55,11,FALSE)&amp;"","")</f>
        <v/>
      </c>
      <c r="AF103" s="15"/>
      <c r="AG103" s="94"/>
      <c r="AH103" s="93"/>
      <c r="AI103" s="15"/>
      <c r="AJ103" s="15"/>
      <c r="AK103" s="15" t="str">
        <f>IFERROR(VLOOKUP(E103,'7月'!$G$3:$U$39,9,FALSE)&amp;"","")</f>
        <v/>
      </c>
      <c r="AL103" s="15" t="str">
        <f>IFERROR(VLOOKUP(E103,'7月'!$G$3:$U$39,10,FALSE)&amp;"","")</f>
        <v/>
      </c>
      <c r="AM103" s="15" t="str">
        <f>IFERROR(VLOOKUP(E103,'7月'!$G$3:$U$39,11,FALSE)&amp;"","")</f>
        <v/>
      </c>
      <c r="AN103" s="15"/>
      <c r="AO103" s="94"/>
      <c r="AP103" s="93" t="str">
        <f>IFERROR(VLOOKUP(E103,'8月'!$G$3:$U$50,6,FALSE)&amp;"","")</f>
        <v/>
      </c>
      <c r="AQ103" s="15" t="str">
        <f>IFERROR(VLOOKUP(E103,'8月'!$G$3:$U$50,3,FALSE)&amp;"","")</f>
        <v/>
      </c>
      <c r="AR103" s="15" t="str">
        <f>IFERROR(VLOOKUP(E103,'8月'!$G$3:$U$50,7,FALSE)&amp;"","")</f>
        <v/>
      </c>
      <c r="AS103" s="62" t="str">
        <f>IFERROR(VLOOKUP(E103,'8月'!$G$3:$U$50,9,FALSE)&amp;"","")</f>
        <v/>
      </c>
      <c r="AT103" s="62" t="str">
        <f>IFERROR(VLOOKUP(E103,'8月'!$G$3:$U$50,10,FALSE)&amp;"","")</f>
        <v/>
      </c>
      <c r="AU103" s="62" t="str">
        <f>IFERROR(VLOOKUP(E103,'8月'!$G$3:$U$50,11,FALSE)&amp;"","")</f>
        <v/>
      </c>
      <c r="AV103" s="15"/>
      <c r="AW103" s="94"/>
      <c r="AX103" s="93"/>
      <c r="AY103" s="15"/>
      <c r="AZ103" s="15"/>
      <c r="BA103" s="15"/>
      <c r="BB103" s="62" t="str">
        <f>IFERROR(VLOOKUP(E103,'9月'!$G$3:$U$51,10,FALSE)&amp;"","")</f>
        <v/>
      </c>
      <c r="BC103" s="62" t="str">
        <f>IFERROR(VLOOKUP(E103,'9月'!$G$3:$U$51,11,FALSE)&amp;"","")</f>
        <v/>
      </c>
      <c r="BD103" s="15">
        <f>IFERROR(VLOOKUP(E103,'9月'!$G$3:$U$51,14,FALSE),0)</f>
        <v>1</v>
      </c>
      <c r="BE103" s="94">
        <f t="shared" si="34"/>
        <v>1</v>
      </c>
      <c r="BF103" s="93"/>
      <c r="BG103" s="62"/>
      <c r="BH103" s="62"/>
      <c r="BI103" s="95"/>
      <c r="BJ103" s="95"/>
      <c r="BK103" s="95"/>
      <c r="BL103" s="62"/>
      <c r="BM103" s="62"/>
      <c r="BN103" s="581"/>
      <c r="BO103" s="584" t="s">
        <v>1009</v>
      </c>
      <c r="BP103" s="584" t="s">
        <v>1009</v>
      </c>
      <c r="BQ103" s="584" t="s">
        <v>1009</v>
      </c>
      <c r="BR103" s="584"/>
      <c r="BS103" s="584" t="s">
        <v>1009</v>
      </c>
      <c r="BT103" s="584"/>
      <c r="BU103" s="584"/>
      <c r="BV103" s="611"/>
      <c r="BW103" s="569"/>
      <c r="BX103" s="570"/>
    </row>
    <row r="104" spans="1:78" s="14" customFormat="1" ht="18" customHeight="1">
      <c r="A104" s="16"/>
      <c r="B104" s="333" t="s">
        <v>669</v>
      </c>
      <c r="C104" s="333" t="s">
        <v>670</v>
      </c>
      <c r="D104" s="333" t="s">
        <v>666</v>
      </c>
      <c r="E104" s="333" t="s">
        <v>684</v>
      </c>
      <c r="F104" s="333" t="s">
        <v>101</v>
      </c>
      <c r="G104" s="334" t="s">
        <v>310</v>
      </c>
      <c r="H104" s="337" t="s">
        <v>778</v>
      </c>
      <c r="I104" s="156"/>
      <c r="J104" s="91" t="str">
        <f>IFERROR(VLOOKUP(E104,'4月'!$H$3:$T$53,7,FALSE),"")</f>
        <v/>
      </c>
      <c r="K104" s="61" t="str">
        <f>IFERROR(VLOOKUP(E104,'4月'!$H$3:$T$53,2,FALSE),"")</f>
        <v/>
      </c>
      <c r="L104" s="61" t="str">
        <f>IFERROR(VLOOKUP(E104,'4月'!$H$3:$T$53,8,FALSE),"")</f>
        <v/>
      </c>
      <c r="M104" s="61" t="str">
        <f>IFERROR(VLOOKUP(E104,'4月'!$H$3:$R$53,9,FALSE)&amp;"","")</f>
        <v/>
      </c>
      <c r="N104" s="61" t="str">
        <f>IFERROR(VLOOKUP(E104,'4月'!$H$3:$R$53,10,FALSE)&amp;"","")</f>
        <v/>
      </c>
      <c r="O104" s="61" t="str">
        <f>IFERROR(VLOOKUP(E104,'4月'!$H$3:$R$53,11,FALSE)&amp;"","")</f>
        <v/>
      </c>
      <c r="P104" s="61"/>
      <c r="Q104" s="61"/>
      <c r="R104" s="91" t="str">
        <f>IFERROR(VLOOKUP(E104,'5月'!$G$3:$U$51,6,FALSE)&amp;"","")</f>
        <v/>
      </c>
      <c r="S104" s="153"/>
      <c r="T104" s="61"/>
      <c r="U104" s="61"/>
      <c r="V104" s="61"/>
      <c r="W104" s="61"/>
      <c r="X104" s="61"/>
      <c r="Y104" s="92"/>
      <c r="Z104" s="93"/>
      <c r="AA104" s="15"/>
      <c r="AB104" s="15"/>
      <c r="AC104" s="15"/>
      <c r="AD104" s="15"/>
      <c r="AE104" s="15"/>
      <c r="AF104" s="15"/>
      <c r="AG104" s="94"/>
      <c r="AH104" s="93" t="str">
        <f>IFERROR(VLOOKUP(E104,'7月'!$G$3:$U$39,6,FALSE)&amp;"","")</f>
        <v/>
      </c>
      <c r="AI104" s="15" t="str">
        <f>IFERROR(VLOOKUP(E104,'7月'!$G$3:$U$39,3,FALSE)&amp;"","")</f>
        <v/>
      </c>
      <c r="AJ104" s="15" t="str">
        <f>IFERROR(VLOOKUP(E104,'7月'!$G$3:$U$39,7,FALSE)&amp;"","")</f>
        <v/>
      </c>
      <c r="AK104" s="15" t="str">
        <f>IFERROR(VLOOKUP(E104,'7月'!$G$3:$U$39,9,FALSE)&amp;"","")</f>
        <v/>
      </c>
      <c r="AL104" s="15" t="str">
        <f>IFERROR(VLOOKUP(E104,'7月'!$G$3:$U$39,10,FALSE)&amp;"","")</f>
        <v/>
      </c>
      <c r="AM104" s="15" t="str">
        <f>IFERROR(VLOOKUP(E104,'7月'!$G$3:$U$39,11,FALSE)&amp;"","")</f>
        <v/>
      </c>
      <c r="AN104" s="15"/>
      <c r="AO104" s="94"/>
      <c r="AP104" s="93"/>
      <c r="AQ104" s="15"/>
      <c r="AR104" s="15"/>
      <c r="AS104" s="62"/>
      <c r="AT104" s="62"/>
      <c r="AU104" s="62" t="str">
        <f>IFERROR(VLOOKUP(E104,'8月'!$G$3:$U$50,11,FALSE)&amp;"","")</f>
        <v/>
      </c>
      <c r="AV104" s="15"/>
      <c r="AW104" s="94"/>
      <c r="AX104" s="93"/>
      <c r="AY104" s="15"/>
      <c r="AZ104" s="15"/>
      <c r="BA104" s="15"/>
      <c r="BB104" s="62" t="str">
        <f>IFERROR(VLOOKUP(E104,'9月'!$G$3:$U$51,10,FALSE)&amp;"","")</f>
        <v/>
      </c>
      <c r="BC104" s="62" t="str">
        <f>IFERROR(VLOOKUP(E104,'9月'!$G$3:$U$51,11,FALSE)&amp;"","")</f>
        <v/>
      </c>
      <c r="BD104" s="15">
        <f>IFERROR(VLOOKUP(E104,'9月'!$G$3:$U$51,14,FALSE),0)</f>
        <v>0</v>
      </c>
      <c r="BE104" s="94">
        <f t="shared" si="34"/>
        <v>0</v>
      </c>
      <c r="BF104" s="93"/>
      <c r="BG104" s="15"/>
      <c r="BH104" s="15"/>
      <c r="BI104" s="15"/>
      <c r="BJ104" s="15"/>
      <c r="BK104" s="15"/>
      <c r="BL104" s="61"/>
      <c r="BM104" s="62"/>
      <c r="BN104" s="579"/>
      <c r="BO104" s="584" t="s">
        <v>1009</v>
      </c>
      <c r="BP104" s="584" t="s">
        <v>1009</v>
      </c>
      <c r="BQ104" s="584"/>
      <c r="BR104" s="584" t="s">
        <v>1009</v>
      </c>
      <c r="BS104" s="584"/>
      <c r="BT104" s="584"/>
      <c r="BU104" s="584"/>
      <c r="BV104" s="611"/>
      <c r="BW104" s="569"/>
      <c r="BX104" s="570"/>
    </row>
    <row r="105" spans="1:78" s="14" customFormat="1" ht="18" customHeight="1">
      <c r="A105" s="16"/>
      <c r="B105" s="152" t="s">
        <v>671</v>
      </c>
      <c r="C105" s="152" t="s">
        <v>672</v>
      </c>
      <c r="D105" s="152" t="s">
        <v>661</v>
      </c>
      <c r="E105" s="152" t="s">
        <v>683</v>
      </c>
      <c r="F105" s="152" t="s">
        <v>101</v>
      </c>
      <c r="G105" s="15" t="s">
        <v>310</v>
      </c>
      <c r="H105" s="197"/>
      <c r="I105" s="156"/>
      <c r="J105" s="91" t="str">
        <f>IFERROR(VLOOKUP(E105,'4月'!$H$3:$T$53,7,FALSE),"")</f>
        <v/>
      </c>
      <c r="K105" s="61" t="str">
        <f>IFERROR(VLOOKUP(E105,'4月'!$H$3:$T$53,2,FALSE),"")</f>
        <v/>
      </c>
      <c r="L105" s="61" t="str">
        <f>IFERROR(VLOOKUP(E105,'4月'!$H$3:$T$53,8,FALSE),"")</f>
        <v/>
      </c>
      <c r="M105" s="61" t="str">
        <f>IFERROR(VLOOKUP(E105,'4月'!$H$3:$R$53,9,FALSE)&amp;"","")</f>
        <v/>
      </c>
      <c r="N105" s="61" t="str">
        <f>IFERROR(VLOOKUP(E105,'4月'!$H$3:$R$53,10,FALSE)&amp;"","")</f>
        <v/>
      </c>
      <c r="O105" s="61" t="str">
        <f>IFERROR(VLOOKUP(E105,'4月'!$H$3:$R$53,11,FALSE)&amp;"","")</f>
        <v/>
      </c>
      <c r="P105" s="61"/>
      <c r="Q105" s="61"/>
      <c r="R105" s="91" t="str">
        <f>IFERROR(VLOOKUP(E105,'5月'!$G$3:$U$51,6,FALSE)&amp;"","")</f>
        <v/>
      </c>
      <c r="S105" s="153" t="str">
        <f>IFERROR(VLOOKUP(E105,'5月'!$G$3:$U$51,3,FALSE)&amp;"","")</f>
        <v/>
      </c>
      <c r="T105" s="61" t="str">
        <f>IFERROR(VLOOKUP(E105,'5月'!$G$3:$U$51,7,FALSE)&amp;"","")</f>
        <v/>
      </c>
      <c r="U105" s="61" t="str">
        <f>IFERROR(VLOOKUP(E105,'5月'!$G$3:$U$51,8,FALSE)&amp;"","")</f>
        <v/>
      </c>
      <c r="V105" s="61" t="str">
        <f>IFERROR(VLOOKUP(E105,'5月'!$G$3:$U$51,9,FALSE)&amp;"","")</f>
        <v/>
      </c>
      <c r="W105" s="61" t="str">
        <f>IFERROR(VLOOKUP(E105,'5月'!$G$3:$U$51,10,FALSE)&amp;"","")</f>
        <v/>
      </c>
      <c r="X105" s="61"/>
      <c r="Y105" s="92"/>
      <c r="Z105" s="93" t="str">
        <f>IFERROR(VLOOKUP(E105,'6月'!$G$3:$U$55,6,FALSE)&amp;"","")</f>
        <v>114</v>
      </c>
      <c r="AA105" s="15"/>
      <c r="AB105" s="15"/>
      <c r="AC105" s="15" t="str">
        <f>IFERROR(VLOOKUP(E105,'6月'!$G$3:$U$55,9,FALSE)&amp;"","")</f>
        <v/>
      </c>
      <c r="AD105" s="15" t="str">
        <f>IFERROR(VLOOKUP(E105,'6月'!$G$3:$U$55,10,FALSE)&amp;"","")</f>
        <v/>
      </c>
      <c r="AE105" s="15" t="str">
        <f>IFERROR(VLOOKUP(E105,'6月'!$G$3:$U$55,11,FALSE)&amp;"","")</f>
        <v/>
      </c>
      <c r="AF105" s="15"/>
      <c r="AG105" s="94"/>
      <c r="AH105" s="96"/>
      <c r="AI105" s="15" t="str">
        <f>IFERROR(VLOOKUP(E105,'7月'!$G$3:$U$39,3,FALSE)&amp;"","")</f>
        <v/>
      </c>
      <c r="AJ105" s="15" t="str">
        <f>IFERROR(VLOOKUP(E105,'7月'!$G$3:$U$39,7,FALSE)&amp;"","")</f>
        <v/>
      </c>
      <c r="AK105" s="15" t="str">
        <f>IFERROR(VLOOKUP(E105,'7月'!$G$3:$U$39,9,FALSE)&amp;"","")</f>
        <v/>
      </c>
      <c r="AL105" s="15" t="str">
        <f>IFERROR(VLOOKUP(E105,'7月'!$G$3:$U$39,10,FALSE)&amp;"","")</f>
        <v/>
      </c>
      <c r="AM105" s="15" t="str">
        <f>IFERROR(VLOOKUP(E105,'7月'!$G$3:$U$39,11,FALSE)&amp;"","")</f>
        <v/>
      </c>
      <c r="AN105" s="15"/>
      <c r="AO105" s="94"/>
      <c r="AP105" s="93" t="str">
        <f>IFERROR(VLOOKUP(E105,'8月'!$G$3:$U$50,6,FALSE)&amp;"","")</f>
        <v/>
      </c>
      <c r="AQ105" s="15" t="str">
        <f>IFERROR(VLOOKUP(E105,'8月'!$G$3:$U$50,3,FALSE)&amp;"","")</f>
        <v/>
      </c>
      <c r="AR105" s="15"/>
      <c r="AS105" s="62" t="str">
        <f>IFERROR(VLOOKUP(E105,'8月'!$G$3:$U$50,9,FALSE)&amp;"","")</f>
        <v/>
      </c>
      <c r="AT105" s="62" t="str">
        <f>IFERROR(VLOOKUP(E105,'8月'!$G$3:$U$50,10,FALSE)&amp;"","")</f>
        <v/>
      </c>
      <c r="AU105" s="62" t="str">
        <f>IFERROR(VLOOKUP(E105,'8月'!$G$3:$U$50,11,FALSE)&amp;"","")</f>
        <v/>
      </c>
      <c r="AV105" s="15"/>
      <c r="AW105" s="94"/>
      <c r="AX105" s="93" t="str">
        <f>IFERROR(VLOOKUP(E105,'9月'!$G$3:$U$51,6,FALSE)&amp;"","")</f>
        <v/>
      </c>
      <c r="AY105" s="15" t="str">
        <f>IFERROR(VLOOKUP(E105,'9月'!$G$3:$U$51,3,FALSE)&amp;"","")</f>
        <v/>
      </c>
      <c r="AZ105" s="15" t="str">
        <f>IFERROR(VLOOKUP(E105,'9月'!$G$3:$U$51,7,FALSE)&amp;"","")</f>
        <v/>
      </c>
      <c r="BA105" s="15" t="str">
        <f>IFERROR(VLOOKUP(E105,'9月'!$G$3:$U$51,9,FALSE)&amp;"","")</f>
        <v/>
      </c>
      <c r="BB105" s="62" t="str">
        <f>IFERROR(VLOOKUP(E105,'9月'!$G$3:$U$51,10,FALSE)&amp;"","")</f>
        <v/>
      </c>
      <c r="BC105" s="62" t="str">
        <f>IFERROR(VLOOKUP(E105,'9月'!$G$3:$U$51,11,FALSE)&amp;"","")</f>
        <v/>
      </c>
      <c r="BD105" s="15">
        <f>IFERROR(VLOOKUP(E105,'9月'!$G$3:$U$51,14,FALSE),0)</f>
        <v>0</v>
      </c>
      <c r="BE105" s="94">
        <f t="shared" si="34"/>
        <v>0</v>
      </c>
      <c r="BF105" s="93" t="str">
        <f>IFERROR(VLOOKUP(E105,'10月'!$G$3:$U$85,6,FALSE)&amp;"","")</f>
        <v/>
      </c>
      <c r="BG105" s="15"/>
      <c r="BH105" s="15"/>
      <c r="BI105" s="15"/>
      <c r="BJ105" s="15"/>
      <c r="BK105" s="15"/>
      <c r="BL105" s="61"/>
      <c r="BM105" s="83"/>
      <c r="BN105" s="579"/>
      <c r="BO105" s="584" t="s">
        <v>1009</v>
      </c>
      <c r="BP105" s="584" t="s">
        <v>1009</v>
      </c>
      <c r="BQ105" s="584">
        <v>114</v>
      </c>
      <c r="BR105" s="584"/>
      <c r="BS105" s="584" t="s">
        <v>1009</v>
      </c>
      <c r="BT105" s="584" t="s">
        <v>1009</v>
      </c>
      <c r="BU105" s="584" t="s">
        <v>1009</v>
      </c>
      <c r="BV105" s="611"/>
      <c r="BW105" s="573"/>
      <c r="BX105" s="570"/>
    </row>
    <row r="106" spans="1:78" s="14" customFormat="1" ht="18" customHeight="1">
      <c r="A106" s="16"/>
      <c r="B106" s="398" t="s">
        <v>188</v>
      </c>
      <c r="C106" s="398" t="s">
        <v>189</v>
      </c>
      <c r="D106" s="398" t="s">
        <v>187</v>
      </c>
      <c r="E106" s="403" t="s">
        <v>832</v>
      </c>
      <c r="F106" s="152" t="s">
        <v>104</v>
      </c>
      <c r="G106" s="15" t="s">
        <v>310</v>
      </c>
      <c r="H106" s="150"/>
      <c r="I106" s="192"/>
      <c r="J106" s="91" t="str">
        <f>IFERROR(VLOOKUP(E106,'4月'!$H$3:$T$53,7,FALSE),"")</f>
        <v/>
      </c>
      <c r="K106" s="61" t="str">
        <f>IFERROR(VLOOKUP(E106,'4月'!$H$3:$T$53,2,FALSE),"")</f>
        <v/>
      </c>
      <c r="L106" s="61" t="str">
        <f>IFERROR(VLOOKUP(E106,'4月'!$H$3:$T$53,8,FALSE),"")</f>
        <v/>
      </c>
      <c r="M106" s="61" t="str">
        <f>IFERROR(VLOOKUP(E106,'4月'!$H$3:$R$53,9,FALSE)&amp;"","")</f>
        <v/>
      </c>
      <c r="N106" s="61" t="str">
        <f>IFERROR(VLOOKUP(E106,'4月'!$H$3:$R$53,10,FALSE)&amp;"","")</f>
        <v/>
      </c>
      <c r="O106" s="61" t="str">
        <f>IFERROR(VLOOKUP(E106,'4月'!$H$3:$R$53,11,FALSE)&amp;"","")</f>
        <v/>
      </c>
      <c r="P106" s="66"/>
      <c r="Q106" s="15"/>
      <c r="R106" s="91" t="str">
        <f>IFERROR(VLOOKUP(E106,'5月'!$G$3:$U$51,6,FALSE)&amp;"","")</f>
        <v/>
      </c>
      <c r="S106" s="70"/>
      <c r="T106" s="70"/>
      <c r="U106" s="70"/>
      <c r="V106" s="70"/>
      <c r="W106" s="70"/>
      <c r="X106" s="70"/>
      <c r="Y106" s="94"/>
      <c r="Z106" s="93" t="str">
        <f>IFERROR(VLOOKUP(E106,'6月'!$G$3:$U$55,6,FALSE)&amp;"","")</f>
        <v/>
      </c>
      <c r="AA106" s="15" t="str">
        <f>IFERROR(VLOOKUP(E106,'6月'!$G$3:$U$55,3,FALSE)&amp;"","")</f>
        <v/>
      </c>
      <c r="AB106" s="15" t="str">
        <f>IFERROR(VLOOKUP(E106,'6月'!$G$3:$U$55,7,FALSE)&amp;"","")</f>
        <v/>
      </c>
      <c r="AC106" s="15" t="str">
        <f>IFERROR(VLOOKUP(E106,'6月'!$G$3:$U$55,9,FALSE)&amp;"","")</f>
        <v/>
      </c>
      <c r="AD106" s="15" t="str">
        <f>IFERROR(VLOOKUP(E106,'6月'!$G$3:$U$55,10,FALSE)&amp;"","")</f>
        <v/>
      </c>
      <c r="AE106" s="15" t="str">
        <f>IFERROR(VLOOKUP(E106,'6月'!$G$3:$U$55,11,FALSE)&amp;"","")</f>
        <v/>
      </c>
      <c r="AF106" s="15"/>
      <c r="AG106" s="94"/>
      <c r="AH106" s="93" t="str">
        <f>IFERROR(VLOOKUP(E106,'7月'!$G$3:$U$39,6,FALSE)&amp;"","")</f>
        <v>121</v>
      </c>
      <c r="AI106" s="15" t="str">
        <f>IFERROR(VLOOKUP(E106,'7月'!$G$3:$U$39,3,FALSE)&amp;"","")</f>
        <v>Guest</v>
      </c>
      <c r="AJ106" s="15" t="str">
        <f>IFERROR(VLOOKUP(E106,'7月'!$G$3:$U$39,7,FALSE)&amp;"","")</f>
        <v/>
      </c>
      <c r="AK106" s="66"/>
      <c r="AL106" s="66"/>
      <c r="AM106" s="15" t="str">
        <f>IFERROR(VLOOKUP(E106,'7月'!$G$3:$U$39,11,FALSE)&amp;"","")</f>
        <v/>
      </c>
      <c r="AN106" s="66"/>
      <c r="AO106" s="130"/>
      <c r="AP106" s="93" t="str">
        <f>IFERROR(VLOOKUP(E106,'8月'!$G$3:$U$50,6,FALSE)&amp;"","")</f>
        <v/>
      </c>
      <c r="AQ106" s="15" t="str">
        <f>IFERROR(VLOOKUP(E106,'8月'!$G$3:$U$50,3,FALSE)&amp;"","")</f>
        <v/>
      </c>
      <c r="AR106" s="70"/>
      <c r="AS106" s="62" t="str">
        <f>IFERROR(VLOOKUP(E106,'8月'!$G$3:$U$50,9,FALSE)&amp;"","")</f>
        <v/>
      </c>
      <c r="AT106" s="62" t="str">
        <f>IFERROR(VLOOKUP(E106,'8月'!$G$3:$U$50,10,FALSE)&amp;"","")</f>
        <v/>
      </c>
      <c r="AU106" s="62" t="str">
        <f>IFERROR(VLOOKUP(E106,'8月'!$G$3:$U$50,11,FALSE)&amp;"","")</f>
        <v/>
      </c>
      <c r="AV106" s="70"/>
      <c r="AW106" s="97"/>
      <c r="AX106" s="93" t="str">
        <f>IFERROR(VLOOKUP(E106,'9月'!$G$3:$U$51,6,FALSE)&amp;"","")</f>
        <v/>
      </c>
      <c r="AY106" s="15" t="str">
        <f>IFERROR(VLOOKUP(E106,'9月'!$G$3:$U$51,3,FALSE)&amp;"","")</f>
        <v/>
      </c>
      <c r="AZ106" s="15" t="str">
        <f>IFERROR(VLOOKUP(E106,'9月'!$G$3:$U$51,7,FALSE)&amp;"","")</f>
        <v/>
      </c>
      <c r="BA106" s="15" t="str">
        <f>IFERROR(VLOOKUP(E106,'9月'!$G$3:$U$51,9,FALSE)&amp;"","")</f>
        <v/>
      </c>
      <c r="BB106" s="62" t="str">
        <f>IFERROR(VLOOKUP(E106,'9月'!$G$3:$U$51,10,FALSE)&amp;"","")</f>
        <v/>
      </c>
      <c r="BC106" s="62" t="str">
        <f>IFERROR(VLOOKUP(E106,'9月'!$G$3:$U$51,11,FALSE)&amp;"","")</f>
        <v/>
      </c>
      <c r="BD106" s="15">
        <f>IFERROR(VLOOKUP(E106,'9月'!$G$3:$U$51,14,FALSE),0)</f>
        <v>0</v>
      </c>
      <c r="BE106" s="94">
        <f t="shared" si="34"/>
        <v>0</v>
      </c>
      <c r="BF106" s="93" t="str">
        <f>IFERROR(VLOOKUP(E106,'10月'!$G$3:$U$85,6,FALSE)&amp;"","")</f>
        <v/>
      </c>
      <c r="BG106" s="70"/>
      <c r="BH106" s="70"/>
      <c r="BI106" s="70"/>
      <c r="BJ106" s="70"/>
      <c r="BK106" s="70"/>
      <c r="BL106" s="61"/>
      <c r="BM106" s="70"/>
      <c r="BN106" s="579"/>
      <c r="BO106" s="584" t="s">
        <v>1009</v>
      </c>
      <c r="BP106" s="584" t="s">
        <v>1009</v>
      </c>
      <c r="BQ106" s="584" t="s">
        <v>1009</v>
      </c>
      <c r="BR106" s="584">
        <v>121</v>
      </c>
      <c r="BS106" s="584" t="s">
        <v>1009</v>
      </c>
      <c r="BT106" s="584" t="s">
        <v>1009</v>
      </c>
      <c r="BU106" s="584" t="s">
        <v>1009</v>
      </c>
      <c r="BV106" s="611"/>
      <c r="BW106" s="569"/>
      <c r="BX106" s="570"/>
    </row>
    <row r="107" spans="1:78" s="14" customFormat="1" ht="18" customHeight="1">
      <c r="A107" s="16"/>
      <c r="B107" s="435" t="s">
        <v>851</v>
      </c>
      <c r="C107" s="435" t="s">
        <v>852</v>
      </c>
      <c r="D107" s="435" t="s">
        <v>187</v>
      </c>
      <c r="E107" s="437" t="s">
        <v>868</v>
      </c>
      <c r="F107" s="436" t="s">
        <v>104</v>
      </c>
      <c r="G107" s="15" t="s">
        <v>310</v>
      </c>
      <c r="H107" s="437"/>
      <c r="I107" s="192"/>
      <c r="J107" s="91" t="str">
        <f>IFERROR(VLOOKUP(E107,'4月'!$H$3:$T$53,7,FALSE),"")</f>
        <v/>
      </c>
      <c r="K107" s="61" t="str">
        <f>IFERROR(VLOOKUP(E107,'4月'!$H$3:$T$53,2,FALSE),"")</f>
        <v/>
      </c>
      <c r="L107" s="61" t="str">
        <f>IFERROR(VLOOKUP(E107,'4月'!$H$3:$T$53,8,FALSE),"")</f>
        <v/>
      </c>
      <c r="M107" s="61" t="str">
        <f>IFERROR(VLOOKUP(E107,'4月'!$H$3:$R$53,9,FALSE)&amp;"","")</f>
        <v/>
      </c>
      <c r="N107" s="61" t="str">
        <f>IFERROR(VLOOKUP(E107,'4月'!$H$3:$R$53,10,FALSE)&amp;"","")</f>
        <v/>
      </c>
      <c r="O107" s="61" t="str">
        <f>IFERROR(VLOOKUP(E107,'4月'!$H$3:$R$53,11,FALSE)&amp;"","")</f>
        <v/>
      </c>
      <c r="P107" s="401"/>
      <c r="Q107" s="400"/>
      <c r="R107" s="91" t="str">
        <f>IFERROR(VLOOKUP(E107,'5月'!$G$3:$U$51,6,FALSE)&amp;"","")</f>
        <v/>
      </c>
      <c r="S107" s="401"/>
      <c r="T107" s="401"/>
      <c r="U107" s="401"/>
      <c r="V107" s="401"/>
      <c r="W107" s="401"/>
      <c r="X107" s="401"/>
      <c r="Y107" s="94"/>
      <c r="Z107" s="93" t="str">
        <f>IFERROR(VLOOKUP(E107,'6月'!$G$3:$U$55,6,FALSE)&amp;"","")</f>
        <v/>
      </c>
      <c r="AA107" s="400" t="str">
        <f>IFERROR(VLOOKUP(E107,'6月'!$G$3:$U$55,3,FALSE)&amp;"","")</f>
        <v/>
      </c>
      <c r="AB107" s="400" t="str">
        <f>IFERROR(VLOOKUP(E107,'6月'!$G$3:$U$55,7,FALSE)&amp;"","")</f>
        <v/>
      </c>
      <c r="AC107" s="400" t="str">
        <f>IFERROR(VLOOKUP(E107,'6月'!$G$3:$U$55,9,FALSE)&amp;"","")</f>
        <v/>
      </c>
      <c r="AD107" s="400" t="str">
        <f>IFERROR(VLOOKUP(E107,'6月'!$G$3:$U$55,10,FALSE)&amp;"","")</f>
        <v/>
      </c>
      <c r="AE107" s="400" t="str">
        <f>IFERROR(VLOOKUP(E107,'6月'!$G$3:$U$55,11,FALSE)&amp;"","")</f>
        <v/>
      </c>
      <c r="AF107" s="400"/>
      <c r="AG107" s="94"/>
      <c r="AH107" s="93" t="str">
        <f>IFERROR(VLOOKUP(E107,'7月'!$G$3:$U$39,6,FALSE)&amp;"","")</f>
        <v/>
      </c>
      <c r="AI107" s="15" t="str">
        <f>IFERROR(VLOOKUP(E107,'7月'!$G$3:$U$39,3,FALSE)&amp;"","")</f>
        <v/>
      </c>
      <c r="AJ107" s="15" t="str">
        <f>IFERROR(VLOOKUP(E107,'7月'!$G$3:$U$39,7,FALSE)&amp;"","")</f>
        <v/>
      </c>
      <c r="AK107" s="399"/>
      <c r="AL107" s="399"/>
      <c r="AM107" s="435"/>
      <c r="AN107" s="399"/>
      <c r="AO107" s="130"/>
      <c r="AP107" s="93" t="str">
        <f>IFERROR(VLOOKUP(E107,'8月'!$G$3:$U$50,6,FALSE)&amp;"","")</f>
        <v>98</v>
      </c>
      <c r="AQ107" s="15" t="str">
        <f>IFERROR(VLOOKUP(E107,'8月'!$G$3:$U$50,3,FALSE)&amp;"","")</f>
        <v>Guest</v>
      </c>
      <c r="AR107" s="401"/>
      <c r="AS107" s="62" t="str">
        <f>IFERROR(VLOOKUP(E107,'8月'!$G$3:$U$50,9,FALSE)&amp;"","")</f>
        <v/>
      </c>
      <c r="AT107" s="62" t="str">
        <f>IFERROR(VLOOKUP(E107,'8月'!$G$3:$U$50,10,FALSE)&amp;"","")</f>
        <v>#3</v>
      </c>
      <c r="AU107" s="62" t="str">
        <f>IFERROR(VLOOKUP(E107,'8月'!$G$3:$U$50,11,FALSE)&amp;"","")</f>
        <v>Woman#17</v>
      </c>
      <c r="AV107" s="401"/>
      <c r="AW107" s="97"/>
      <c r="AX107" s="93" t="str">
        <f>IFERROR(VLOOKUP(E107,'9月'!$G$3:$U$51,6,FALSE)&amp;"","")</f>
        <v>95</v>
      </c>
      <c r="AY107" s="15" t="str">
        <f>IFERROR(VLOOKUP(E107,'9月'!$G$3:$U$51,3,FALSE)&amp;"","")</f>
        <v>Guest</v>
      </c>
      <c r="AZ107" s="15" t="str">
        <f>IFERROR(VLOOKUP(E107,'9月'!$G$3:$U$51,7,FALSE)&amp;"","")</f>
        <v/>
      </c>
      <c r="BA107" s="15" t="str">
        <f>IFERROR(VLOOKUP(E107,'9月'!$G$3:$U$51,9,FALSE)&amp;"","")</f>
        <v/>
      </c>
      <c r="BB107" s="62" t="str">
        <f>IFERROR(VLOOKUP(E107,'9月'!$G$3:$U$51,10,FALSE)&amp;"","")</f>
        <v/>
      </c>
      <c r="BC107" s="62" t="str">
        <f>IFERROR(VLOOKUP(E107,'9月'!$G$3:$U$51,11,FALSE)&amp;"","")</f>
        <v>Woman＃8</v>
      </c>
      <c r="BD107" s="15">
        <f>IFERROR(VLOOKUP(E107,'9月'!$G$3:$U$51,14,FALSE),0)</f>
        <v>0</v>
      </c>
      <c r="BE107" s="94">
        <f t="shared" si="34"/>
        <v>0</v>
      </c>
      <c r="BF107" s="93" t="str">
        <f>IFERROR(VLOOKUP(E107,'10月'!$G$3:$U$85,6,FALSE)&amp;"","")</f>
        <v>102</v>
      </c>
      <c r="BG107" s="401"/>
      <c r="BH107" s="401"/>
      <c r="BI107" s="401"/>
      <c r="BJ107" s="401"/>
      <c r="BK107" s="401"/>
      <c r="BL107" s="402"/>
      <c r="BM107" s="401"/>
      <c r="BN107" s="579"/>
      <c r="BO107" s="584" t="s">
        <v>1009</v>
      </c>
      <c r="BP107" s="584" t="s">
        <v>1009</v>
      </c>
      <c r="BQ107" s="584" t="s">
        <v>1009</v>
      </c>
      <c r="BR107" s="584" t="s">
        <v>1009</v>
      </c>
      <c r="BS107" s="584">
        <v>98</v>
      </c>
      <c r="BT107" s="584">
        <v>95</v>
      </c>
      <c r="BU107" s="584">
        <v>12</v>
      </c>
      <c r="BV107" s="611"/>
      <c r="BW107" s="569"/>
      <c r="BX107" s="570"/>
    </row>
    <row r="108" spans="1:78" s="14" customFormat="1" ht="18" customHeight="1">
      <c r="A108" s="16"/>
      <c r="B108" s="435" t="s">
        <v>851</v>
      </c>
      <c r="C108" s="435" t="s">
        <v>853</v>
      </c>
      <c r="D108" s="435" t="s">
        <v>854</v>
      </c>
      <c r="E108" s="437" t="s">
        <v>869</v>
      </c>
      <c r="F108" s="435" t="s">
        <v>101</v>
      </c>
      <c r="G108" s="15" t="s">
        <v>310</v>
      </c>
      <c r="H108" s="437"/>
      <c r="I108" s="192"/>
      <c r="J108" s="91" t="str">
        <f>IFERROR(VLOOKUP(E108,'4月'!$H$3:$T$53,7,FALSE),"")</f>
        <v/>
      </c>
      <c r="K108" s="61" t="str">
        <f>IFERROR(VLOOKUP(E108,'4月'!$H$3:$T$53,2,FALSE),"")</f>
        <v/>
      </c>
      <c r="L108" s="61" t="str">
        <f>IFERROR(VLOOKUP(E108,'4月'!$H$3:$T$53,8,FALSE),"")</f>
        <v/>
      </c>
      <c r="M108" s="61" t="str">
        <f>IFERROR(VLOOKUP(E108,'4月'!$H$3:$R$53,9,FALSE)&amp;"","")</f>
        <v/>
      </c>
      <c r="N108" s="61" t="str">
        <f>IFERROR(VLOOKUP(E108,'4月'!$H$3:$R$53,10,FALSE)&amp;"","")</f>
        <v/>
      </c>
      <c r="O108" s="61" t="str">
        <f>IFERROR(VLOOKUP(E108,'4月'!$H$3:$R$53,11,FALSE)&amp;"","")</f>
        <v/>
      </c>
      <c r="P108" s="66"/>
      <c r="Q108" s="15"/>
      <c r="R108" s="91" t="str">
        <f>IFERROR(VLOOKUP(E108,'5月'!$G$3:$U$51,6,FALSE)&amp;"","")</f>
        <v/>
      </c>
      <c r="S108" s="70"/>
      <c r="T108" s="70"/>
      <c r="U108" s="70"/>
      <c r="V108" s="70"/>
      <c r="W108" s="70"/>
      <c r="X108" s="70"/>
      <c r="Y108" s="94"/>
      <c r="Z108" s="93" t="str">
        <f>IFERROR(VLOOKUP(E108,'6月'!$G$3:$U$55,6,FALSE)&amp;"","")</f>
        <v/>
      </c>
      <c r="AA108" s="15"/>
      <c r="AB108" s="15"/>
      <c r="AC108" s="15"/>
      <c r="AD108" s="15"/>
      <c r="AE108" s="15"/>
      <c r="AF108" s="15"/>
      <c r="AG108" s="94"/>
      <c r="AH108" s="93" t="str">
        <f>IFERROR(VLOOKUP(E108,'7月'!$G$3:$U$39,6,FALSE)&amp;"","")</f>
        <v/>
      </c>
      <c r="AI108" s="15" t="str">
        <f>IFERROR(VLOOKUP(E108,'7月'!$G$3:$U$39,3,FALSE)&amp;"","")</f>
        <v/>
      </c>
      <c r="AJ108" s="15" t="str">
        <f>IFERROR(VLOOKUP(E108,'7月'!$G$3:$U$39,7,FALSE)&amp;"","")</f>
        <v/>
      </c>
      <c r="AK108" s="66"/>
      <c r="AL108" s="66"/>
      <c r="AM108" s="436"/>
      <c r="AN108" s="66"/>
      <c r="AO108" s="130"/>
      <c r="AP108" s="93" t="str">
        <f>IFERROR(VLOOKUP(E108,'8月'!$G$3:$U$50,6,FALSE)&amp;"","")</f>
        <v>112</v>
      </c>
      <c r="AQ108" s="15" t="str">
        <f>IFERROR(VLOOKUP(E108,'8月'!$G$3:$U$50,3,FALSE)&amp;"","")</f>
        <v>Guest</v>
      </c>
      <c r="AR108" s="70"/>
      <c r="AS108" s="62" t="str">
        <f>IFERROR(VLOOKUP(E108,'8月'!$G$3:$U$50,9,FALSE)&amp;"","")</f>
        <v/>
      </c>
      <c r="AT108" s="62" t="str">
        <f>IFERROR(VLOOKUP(E108,'8月'!$G$3:$U$50,10,FALSE)&amp;"","")</f>
        <v/>
      </c>
      <c r="AU108" s="62" t="str">
        <f>IFERROR(VLOOKUP(E108,'8月'!$G$3:$U$50,11,FALSE)&amp;"","")</f>
        <v/>
      </c>
      <c r="AV108" s="70"/>
      <c r="AW108" s="97"/>
      <c r="AX108" s="93" t="str">
        <f>IFERROR(VLOOKUP(E108,'9月'!$G$3:$U$51,6,FALSE)&amp;"","")</f>
        <v>108</v>
      </c>
      <c r="AY108" s="15" t="str">
        <f>IFERROR(VLOOKUP(E108,'9月'!$G$3:$U$51,3,FALSE)&amp;"","")</f>
        <v>Guest</v>
      </c>
      <c r="AZ108" s="15" t="str">
        <f>IFERROR(VLOOKUP(E108,'9月'!$G$3:$U$51,7,FALSE)&amp;"","")</f>
        <v/>
      </c>
      <c r="BA108" s="15" t="str">
        <f>IFERROR(VLOOKUP(E108,'9月'!$G$3:$U$51,9,FALSE)&amp;"","")</f>
        <v/>
      </c>
      <c r="BB108" s="62" t="str">
        <f>IFERROR(VLOOKUP(E108,'9月'!$G$3:$U$51,10,FALSE)&amp;"","")</f>
        <v/>
      </c>
      <c r="BC108" s="62" t="str">
        <f>IFERROR(VLOOKUP(E108,'9月'!$G$3:$U$51,11,FALSE)&amp;"","")</f>
        <v/>
      </c>
      <c r="BD108" s="15">
        <f>IFERROR(VLOOKUP(E108,'9月'!$G$3:$U$51,14,FALSE),0)</f>
        <v>1</v>
      </c>
      <c r="BE108" s="94">
        <f t="shared" si="34"/>
        <v>1</v>
      </c>
      <c r="BF108" s="93" t="str">
        <f>IFERROR(VLOOKUP(E108,'10月'!$G$3:$U$85,6,FALSE)&amp;"","")</f>
        <v/>
      </c>
      <c r="BG108" s="70"/>
      <c r="BH108" s="70"/>
      <c r="BI108" s="70"/>
      <c r="BJ108" s="70"/>
      <c r="BK108" s="70"/>
      <c r="BL108" s="61"/>
      <c r="BM108" s="70"/>
      <c r="BN108" s="579"/>
      <c r="BO108" s="584" t="s">
        <v>1009</v>
      </c>
      <c r="BP108" s="584" t="s">
        <v>1009</v>
      </c>
      <c r="BQ108" s="584" t="s">
        <v>1009</v>
      </c>
      <c r="BR108" s="584" t="s">
        <v>1009</v>
      </c>
      <c r="BS108" s="584">
        <v>112</v>
      </c>
      <c r="BT108" s="584">
        <v>18</v>
      </c>
      <c r="BU108" s="584" t="s">
        <v>1009</v>
      </c>
      <c r="BV108" s="611"/>
      <c r="BW108" s="569"/>
      <c r="BX108" s="570"/>
    </row>
    <row r="109" spans="1:78">
      <c r="B109" s="435" t="s">
        <v>849</v>
      </c>
      <c r="C109" s="435" t="s">
        <v>850</v>
      </c>
      <c r="D109" s="435" t="s">
        <v>870</v>
      </c>
      <c r="E109" s="437" t="s">
        <v>871</v>
      </c>
      <c r="F109" s="435" t="s">
        <v>101</v>
      </c>
      <c r="G109" s="15" t="s">
        <v>310</v>
      </c>
      <c r="H109" s="437"/>
      <c r="J109" s="91" t="str">
        <f>IFERROR(VLOOKUP(E109,'4月'!$H$3:$T$53,7,FALSE),"")</f>
        <v/>
      </c>
      <c r="K109" s="61" t="str">
        <f>IFERROR(VLOOKUP(E109,'4月'!$H$3:$T$53,2,FALSE),"")</f>
        <v/>
      </c>
      <c r="L109" s="61" t="str">
        <f>IFERROR(VLOOKUP(E109,'4月'!$H$3:$T$53,8,FALSE),"")</f>
        <v/>
      </c>
      <c r="M109" s="61" t="str">
        <f>IFERROR(VLOOKUP(E109,'4月'!$H$3:$R$53,9,FALSE)&amp;"","")</f>
        <v/>
      </c>
      <c r="N109" s="61" t="str">
        <f>IFERROR(VLOOKUP(E109,'4月'!$H$3:$R$53,10,FALSE)&amp;"","")</f>
        <v/>
      </c>
      <c r="O109" s="61" t="str">
        <f>IFERROR(VLOOKUP(E109,'4月'!$H$3:$R$53,11,FALSE)&amp;"","")</f>
        <v/>
      </c>
      <c r="P109" s="70"/>
      <c r="Q109" s="15"/>
      <c r="R109" s="91" t="str">
        <f>IFERROR(VLOOKUP(E109,'5月'!$G$3:$U$51,6,FALSE)&amp;"","")</f>
        <v/>
      </c>
      <c r="S109" s="70"/>
      <c r="T109" s="70"/>
      <c r="U109" s="70"/>
      <c r="V109" s="70"/>
      <c r="W109" s="70"/>
      <c r="X109" s="70"/>
      <c r="Y109" s="94"/>
      <c r="Z109" s="93" t="str">
        <f>IFERROR(VLOOKUP(E109,'6月'!$G$3:$U$55,6,FALSE)&amp;"","")</f>
        <v/>
      </c>
      <c r="AA109" s="15" t="str">
        <f>IFERROR(VLOOKUP(E109,'6月'!$G$3:$U$55,3,FALSE)&amp;"","")</f>
        <v/>
      </c>
      <c r="AB109" s="15" t="str">
        <f>IFERROR(VLOOKUP(E109,'6月'!$G$3:$U$55,7,FALSE)&amp;"","")</f>
        <v/>
      </c>
      <c r="AC109" s="15" t="str">
        <f>IFERROR(VLOOKUP(E109,'6月'!$G$3:$U$55,9,FALSE)&amp;"","")</f>
        <v/>
      </c>
      <c r="AD109" s="15" t="str">
        <f>IFERROR(VLOOKUP(E109,'6月'!$G$3:$U$55,10,FALSE)&amp;"","")</f>
        <v/>
      </c>
      <c r="AE109" s="15" t="str">
        <f>IFERROR(VLOOKUP(E109,'6月'!$G$3:$U$55,11,FALSE)&amp;"","")</f>
        <v/>
      </c>
      <c r="AF109" s="15"/>
      <c r="AG109" s="94"/>
      <c r="AH109" s="93" t="str">
        <f>IFERROR(VLOOKUP(E109,'7月'!$G$3:$U$39,6,FALSE)&amp;"","")</f>
        <v/>
      </c>
      <c r="AI109" s="15" t="str">
        <f>IFERROR(VLOOKUP(E109,'7月'!$G$3:$U$39,3,FALSE)&amp;"","")</f>
        <v/>
      </c>
      <c r="AJ109" s="15" t="str">
        <f>IFERROR(VLOOKUP(E109,'7月'!$G$3:$U$39,7,FALSE)&amp;"","")</f>
        <v/>
      </c>
      <c r="AK109" s="66"/>
      <c r="AL109" s="66"/>
      <c r="AM109" s="435"/>
      <c r="AN109" s="66"/>
      <c r="AO109" s="130"/>
      <c r="AP109" s="93" t="str">
        <f>IFERROR(VLOOKUP(E109,'8月'!$G$3:$U$50,6,FALSE)&amp;"","")</f>
        <v>87</v>
      </c>
      <c r="AQ109" s="15" t="str">
        <f>IFERROR(VLOOKUP(E109,'8月'!$G$3:$U$50,3,FALSE)&amp;"","")</f>
        <v>Guest</v>
      </c>
      <c r="AR109" s="70"/>
      <c r="AS109" s="62" t="str">
        <f>IFERROR(VLOOKUP(E109,'8月'!$G$3:$U$50,9,FALSE)&amp;"","")</f>
        <v>#11 #14</v>
      </c>
      <c r="AT109" s="62" t="str">
        <f>IFERROR(VLOOKUP(E109,'8月'!$G$3:$U$50,10,FALSE)&amp;"","")</f>
        <v/>
      </c>
      <c r="AU109" s="62" t="str">
        <f>IFERROR(VLOOKUP(E109,'8月'!$G$3:$U$50,11,FALSE)&amp;"","")</f>
        <v/>
      </c>
      <c r="AV109" s="70"/>
      <c r="AW109" s="97"/>
      <c r="AX109" s="93" t="str">
        <f>IFERROR(VLOOKUP(E109,'9月'!$G$3:$U$51,6,FALSE)&amp;"","")</f>
        <v/>
      </c>
      <c r="AY109" s="15" t="str">
        <f>IFERROR(VLOOKUP(E109,'9月'!$G$3:$U$51,3,FALSE)&amp;"","")</f>
        <v/>
      </c>
      <c r="AZ109" s="15" t="str">
        <f>IFERROR(VLOOKUP(E109,'9月'!$G$3:$U$51,7,FALSE)&amp;"","")</f>
        <v/>
      </c>
      <c r="BA109" s="15" t="str">
        <f>IFERROR(VLOOKUP(E109,'9月'!$G$3:$U$51,9,FALSE)&amp;"","")</f>
        <v/>
      </c>
      <c r="BB109" s="62" t="str">
        <f>IFERROR(VLOOKUP(E109,'9月'!$G$3:$U$51,10,FALSE)&amp;"","")</f>
        <v/>
      </c>
      <c r="BC109" s="62" t="str">
        <f>IFERROR(VLOOKUP(E109,'9月'!$G$3:$U$51,11,FALSE)&amp;"","")</f>
        <v/>
      </c>
      <c r="BD109" s="15">
        <f>IFERROR(VLOOKUP(E109,'9月'!$G$3:$U$51,14,FALSE),0)</f>
        <v>0</v>
      </c>
      <c r="BE109" s="94">
        <f t="shared" si="34"/>
        <v>0</v>
      </c>
      <c r="BF109" s="93" t="str">
        <f>IFERROR(VLOOKUP(E109,'10月'!$G$3:$U$85,6,FALSE)&amp;"","")</f>
        <v/>
      </c>
      <c r="BG109" s="70"/>
      <c r="BH109" s="70"/>
      <c r="BI109" s="70"/>
      <c r="BJ109" s="70"/>
      <c r="BK109" s="70"/>
      <c r="BL109" s="61"/>
      <c r="BM109" s="70"/>
      <c r="BN109" s="581"/>
      <c r="BO109" s="584" t="s">
        <v>1009</v>
      </c>
      <c r="BP109" s="584" t="s">
        <v>1009</v>
      </c>
      <c r="BQ109" s="584" t="s">
        <v>1009</v>
      </c>
      <c r="BR109" s="584" t="s">
        <v>1009</v>
      </c>
      <c r="BS109" s="584">
        <v>87</v>
      </c>
      <c r="BT109" s="584" t="s">
        <v>1009</v>
      </c>
      <c r="BU109" s="584" t="s">
        <v>1009</v>
      </c>
      <c r="BV109" s="571"/>
      <c r="BW109" s="572"/>
      <c r="BX109" s="570"/>
      <c r="BY109" s="49"/>
      <c r="BZ109"/>
    </row>
    <row r="110" spans="1:78">
      <c r="B110" s="435" t="s">
        <v>856</v>
      </c>
      <c r="C110" s="435" t="s">
        <v>292</v>
      </c>
      <c r="D110" s="435" t="s">
        <v>872</v>
      </c>
      <c r="E110" s="437" t="s">
        <v>873</v>
      </c>
      <c r="F110" s="435" t="s">
        <v>101</v>
      </c>
      <c r="G110" s="15" t="s">
        <v>310</v>
      </c>
      <c r="H110" s="437"/>
      <c r="J110" s="91" t="str">
        <f>IFERROR(VLOOKUP(E110,'4月'!$H$3:$T$53,7,FALSE),"")</f>
        <v/>
      </c>
      <c r="K110" s="61" t="str">
        <f>IFERROR(VLOOKUP(E110,'4月'!$H$3:$T$53,2,FALSE),"")</f>
        <v/>
      </c>
      <c r="L110" s="61" t="str">
        <f>IFERROR(VLOOKUP(E110,'4月'!$H$3:$T$53,8,FALSE),"")</f>
        <v/>
      </c>
      <c r="M110" s="61" t="str">
        <f>IFERROR(VLOOKUP(E110,'4月'!$H$3:$R$53,9,FALSE)&amp;"","")</f>
        <v/>
      </c>
      <c r="N110" s="61" t="str">
        <f>IFERROR(VLOOKUP(E110,'4月'!$H$3:$R$53,10,FALSE)&amp;"","")</f>
        <v/>
      </c>
      <c r="O110" s="61" t="str">
        <f>IFERROR(VLOOKUP(E110,'4月'!$H$3:$R$53,11,FALSE)&amp;"","")</f>
        <v/>
      </c>
      <c r="P110" s="70"/>
      <c r="Q110" s="15"/>
      <c r="R110" s="91" t="str">
        <f>IFERROR(VLOOKUP(E110,'5月'!$G$3:$U$51,6,FALSE)&amp;"","")</f>
        <v/>
      </c>
      <c r="S110" s="70"/>
      <c r="T110" s="70"/>
      <c r="U110" s="70"/>
      <c r="V110" s="70"/>
      <c r="W110" s="70"/>
      <c r="X110" s="70"/>
      <c r="Y110" s="94"/>
      <c r="Z110" s="93" t="str">
        <f>IFERROR(VLOOKUP(E110,'6月'!$G$3:$U$55,6,FALSE)&amp;"","")</f>
        <v/>
      </c>
      <c r="AA110" s="15" t="str">
        <f>IFERROR(VLOOKUP(E110,'6月'!$G$3:$U$55,3,FALSE)&amp;"","")</f>
        <v/>
      </c>
      <c r="AB110" s="15" t="str">
        <f>IFERROR(VLOOKUP(E110,'6月'!$G$3:$U$55,7,FALSE)&amp;"","")</f>
        <v/>
      </c>
      <c r="AC110" s="15" t="str">
        <f>IFERROR(VLOOKUP(E110,'6月'!$G$3:$U$55,9,FALSE)&amp;"","")</f>
        <v/>
      </c>
      <c r="AD110" s="15" t="str">
        <f>IFERROR(VLOOKUP(E110,'6月'!$G$3:$U$55,10,FALSE)&amp;"","")</f>
        <v/>
      </c>
      <c r="AE110" s="15" t="str">
        <f>IFERROR(VLOOKUP(E110,'6月'!$G$3:$U$55,11,FALSE)&amp;"","")</f>
        <v/>
      </c>
      <c r="AF110" s="15"/>
      <c r="AG110" s="94"/>
      <c r="AH110" s="93" t="str">
        <f>IFERROR(VLOOKUP(E110,'7月'!$G$3:$U$39,6,FALSE)&amp;"","")</f>
        <v/>
      </c>
      <c r="AI110" s="15" t="str">
        <f>IFERROR(VLOOKUP(E110,'7月'!$G$3:$U$39,3,FALSE)&amp;"","")</f>
        <v/>
      </c>
      <c r="AJ110" s="15" t="str">
        <f>IFERROR(VLOOKUP(E110,'7月'!$G$3:$U$39,7,FALSE)&amp;"","")</f>
        <v/>
      </c>
      <c r="AK110" s="66"/>
      <c r="AL110" s="66"/>
      <c r="AM110" s="435"/>
      <c r="AN110" s="66"/>
      <c r="AO110" s="130"/>
      <c r="AP110" s="93" t="str">
        <f>IFERROR(VLOOKUP(E110,'8月'!$G$3:$U$50,6,FALSE)&amp;"","")</f>
        <v>128</v>
      </c>
      <c r="AQ110" s="15" t="str">
        <f>IFERROR(VLOOKUP(E110,'8月'!$G$3:$U$50,3,FALSE)&amp;"","")</f>
        <v>Guest</v>
      </c>
      <c r="AR110" s="70"/>
      <c r="AS110" s="62" t="str">
        <f>IFERROR(VLOOKUP(E110,'8月'!$G$3:$U$50,9,FALSE)&amp;"","")</f>
        <v/>
      </c>
      <c r="AT110" s="62" t="str">
        <f>IFERROR(VLOOKUP(E110,'8月'!$G$3:$U$50,10,FALSE)&amp;"","")</f>
        <v/>
      </c>
      <c r="AU110" s="62" t="str">
        <f>IFERROR(VLOOKUP(E110,'8月'!$G$3:$U$50,11,FALSE)&amp;"","")</f>
        <v/>
      </c>
      <c r="AV110" s="70"/>
      <c r="AW110" s="97"/>
      <c r="AX110" s="93" t="str">
        <f>IFERROR(VLOOKUP(E110,'9月'!$G$3:$U$51,6,FALSE)&amp;"","")</f>
        <v/>
      </c>
      <c r="AY110" s="15" t="str">
        <f>IFERROR(VLOOKUP(E110,'9月'!$G$3:$U$51,3,FALSE)&amp;"","")</f>
        <v/>
      </c>
      <c r="AZ110" s="15" t="str">
        <f>IFERROR(VLOOKUP(E110,'9月'!$G$3:$U$51,7,FALSE)&amp;"","")</f>
        <v/>
      </c>
      <c r="BA110" s="15" t="str">
        <f>IFERROR(VLOOKUP(E110,'9月'!$G$3:$U$51,9,FALSE)&amp;"","")</f>
        <v/>
      </c>
      <c r="BB110" s="62" t="str">
        <f>IFERROR(VLOOKUP(E110,'9月'!$G$3:$U$51,10,FALSE)&amp;"","")</f>
        <v/>
      </c>
      <c r="BC110" s="62" t="str">
        <f>IFERROR(VLOOKUP(E110,'9月'!$G$3:$U$51,11,FALSE)&amp;"","")</f>
        <v/>
      </c>
      <c r="BD110" s="15">
        <f>IFERROR(VLOOKUP(E110,'9月'!$G$3:$U$51,14,FALSE),0)</f>
        <v>0</v>
      </c>
      <c r="BE110" s="94">
        <f t="shared" si="34"/>
        <v>0</v>
      </c>
      <c r="BF110" s="93" t="str">
        <f>IFERROR(VLOOKUP(E110,'10月'!$G$3:$U$85,6,FALSE)&amp;"","")</f>
        <v/>
      </c>
      <c r="BG110" s="70"/>
      <c r="BH110" s="70"/>
      <c r="BI110" s="70"/>
      <c r="BJ110" s="70"/>
      <c r="BK110" s="70"/>
      <c r="BL110" s="61"/>
      <c r="BM110" s="70"/>
      <c r="BN110" s="582"/>
      <c r="BO110" s="584" t="s">
        <v>1009</v>
      </c>
      <c r="BP110" s="584" t="s">
        <v>1009</v>
      </c>
      <c r="BQ110" s="584" t="s">
        <v>1009</v>
      </c>
      <c r="BR110" s="584" t="s">
        <v>1009</v>
      </c>
      <c r="BS110" s="584">
        <v>128</v>
      </c>
      <c r="BT110" s="584" t="s">
        <v>1009</v>
      </c>
      <c r="BU110" s="584" t="s">
        <v>1009</v>
      </c>
      <c r="BV110" s="605"/>
      <c r="BW110" s="572"/>
      <c r="BX110" s="574"/>
    </row>
    <row r="111" spans="1:78">
      <c r="B111" s="469" t="s">
        <v>880</v>
      </c>
      <c r="C111" s="469" t="s">
        <v>495</v>
      </c>
      <c r="D111" s="469" t="s">
        <v>187</v>
      </c>
      <c r="E111" s="470" t="s">
        <v>885</v>
      </c>
      <c r="F111" s="435" t="s">
        <v>101</v>
      </c>
      <c r="G111" s="15" t="s">
        <v>310</v>
      </c>
      <c r="H111" s="437"/>
      <c r="J111" s="91" t="str">
        <f>IFERROR(VLOOKUP(E111,'4月'!$H$3:$T$53,7,FALSE),"")</f>
        <v/>
      </c>
      <c r="K111" s="61" t="str">
        <f>IFERROR(VLOOKUP(E111,'4月'!$H$3:$T$53,2,FALSE),"")</f>
        <v/>
      </c>
      <c r="L111" s="61" t="str">
        <f>IFERROR(VLOOKUP(E111,'4月'!$H$3:$T$53,8,FALSE),"")</f>
        <v/>
      </c>
      <c r="M111" s="61" t="str">
        <f>IFERROR(VLOOKUP(E111,'4月'!$H$3:$R$53,9,FALSE)&amp;"","")</f>
        <v/>
      </c>
      <c r="N111" s="61" t="str">
        <f>IFERROR(VLOOKUP(E111,'4月'!$H$3:$R$53,10,FALSE)&amp;"","")</f>
        <v/>
      </c>
      <c r="O111" s="61" t="str">
        <f>IFERROR(VLOOKUP(E111,'4月'!$H$3:$R$53,11,FALSE)&amp;"","")</f>
        <v/>
      </c>
      <c r="P111" s="70"/>
      <c r="Q111" s="15"/>
      <c r="R111" s="91" t="str">
        <f>IFERROR(VLOOKUP(E111,'5月'!$G$3:$U$51,6,FALSE)&amp;"","")</f>
        <v/>
      </c>
      <c r="S111" s="70"/>
      <c r="T111" s="70"/>
      <c r="U111" s="70"/>
      <c r="V111" s="70"/>
      <c r="W111" s="70"/>
      <c r="X111" s="70"/>
      <c r="Y111" s="94"/>
      <c r="Z111" s="93" t="str">
        <f>IFERROR(VLOOKUP(E111,'6月'!$G$3:$U$55,6,FALSE)&amp;"","")</f>
        <v/>
      </c>
      <c r="AA111" s="15" t="str">
        <f>IFERROR(VLOOKUP(E111,'6月'!$G$3:$U$55,3,FALSE)&amp;"","")</f>
        <v/>
      </c>
      <c r="AB111" s="15" t="str">
        <f>IFERROR(VLOOKUP(E111,'6月'!$G$3:$U$55,7,FALSE)&amp;"","")</f>
        <v/>
      </c>
      <c r="AC111" s="15" t="str">
        <f>IFERROR(VLOOKUP(E111,'6月'!$G$3:$U$55,9,FALSE)&amp;"","")</f>
        <v/>
      </c>
      <c r="AD111" s="15" t="str">
        <f>IFERROR(VLOOKUP(E111,'6月'!$G$3:$U$55,10,FALSE)&amp;"","")</f>
        <v/>
      </c>
      <c r="AE111" s="15" t="str">
        <f>IFERROR(VLOOKUP(E111,'6月'!$G$3:$U$55,11,FALSE)&amp;"","")</f>
        <v/>
      </c>
      <c r="AF111" s="15"/>
      <c r="AG111" s="94"/>
      <c r="AH111" s="93" t="str">
        <f>IFERROR(VLOOKUP(E111,'7月'!$G$3:$U$39,6,FALSE)&amp;"","")</f>
        <v/>
      </c>
      <c r="AI111" s="15" t="str">
        <f>IFERROR(VLOOKUP(E111,'7月'!$G$3:$U$39,3,FALSE)&amp;"","")</f>
        <v/>
      </c>
      <c r="AJ111" s="15" t="str">
        <f>IFERROR(VLOOKUP(E111,'7月'!$G$3:$U$39,7,FALSE)&amp;"","")</f>
        <v/>
      </c>
      <c r="AK111" s="66"/>
      <c r="AL111" s="66"/>
      <c r="AM111" s="435"/>
      <c r="AN111" s="66"/>
      <c r="AO111" s="130"/>
      <c r="AP111" s="93" t="str">
        <f>IFERROR(VLOOKUP(E111,'8月'!$G$3:$U$50,6,FALSE)&amp;"","")</f>
        <v/>
      </c>
      <c r="AQ111" s="15" t="str">
        <f>IFERROR(VLOOKUP(E111,'8月'!$G$3:$U$50,3,FALSE)&amp;"","")</f>
        <v/>
      </c>
      <c r="AR111" s="70"/>
      <c r="AS111" s="62" t="str">
        <f>IFERROR(VLOOKUP(E111,'8月'!$G$3:$U$50,9,FALSE)&amp;"","")</f>
        <v/>
      </c>
      <c r="AT111" s="62" t="str">
        <f>IFERROR(VLOOKUP(E111,'8月'!$G$3:$U$50,10,FALSE)&amp;"","")</f>
        <v/>
      </c>
      <c r="AU111" s="62" t="str">
        <f>IFERROR(VLOOKUP(E111,'8月'!$G$3:$U$50,11,FALSE)&amp;"","")</f>
        <v/>
      </c>
      <c r="AV111" s="70"/>
      <c r="AW111" s="97"/>
      <c r="AX111" s="93" t="str">
        <f>IFERROR(VLOOKUP(E111,'9月'!$G$3:$U$51,6,FALSE)&amp;"","")</f>
        <v>98</v>
      </c>
      <c r="AY111" s="15" t="str">
        <f>IFERROR(VLOOKUP(E111,'9月'!$G$3:$U$51,3,FALSE)&amp;"","")</f>
        <v>Guest</v>
      </c>
      <c r="AZ111" s="15" t="str">
        <f>IFERROR(VLOOKUP(E111,'9月'!$G$3:$U$51,7,FALSE)&amp;"","")</f>
        <v/>
      </c>
      <c r="BA111" s="15" t="str">
        <f>IFERROR(VLOOKUP(E111,'9月'!$G$3:$U$51,9,FALSE)&amp;"","")</f>
        <v>#10</v>
      </c>
      <c r="BB111" s="62" t="str">
        <f>IFERROR(VLOOKUP(E111,'9月'!$G$3:$U$51,10,FALSE)&amp;"","")</f>
        <v/>
      </c>
      <c r="BC111" s="62" t="str">
        <f>IFERROR(VLOOKUP(E111,'9月'!$G$3:$U$51,11,FALSE)&amp;"","")</f>
        <v/>
      </c>
      <c r="BD111" s="15">
        <f>IFERROR(VLOOKUP(E111,'9月'!$G$3:$U$51,14,FALSE),0)</f>
        <v>0</v>
      </c>
      <c r="BE111" s="94">
        <f t="shared" si="34"/>
        <v>0</v>
      </c>
      <c r="BF111" s="93" t="str">
        <f>IFERROR(VLOOKUP(E111,'10月'!$G$3:$U$85,6,FALSE)&amp;"","")</f>
        <v/>
      </c>
      <c r="BG111" s="70"/>
      <c r="BH111" s="70"/>
      <c r="BI111" s="70"/>
      <c r="BJ111" s="70"/>
      <c r="BK111" s="70"/>
      <c r="BL111" s="61"/>
      <c r="BM111" s="70"/>
      <c r="BN111" s="582"/>
      <c r="BO111" s="584" t="s">
        <v>1009</v>
      </c>
      <c r="BP111" s="584" t="s">
        <v>1009</v>
      </c>
      <c r="BQ111" s="584" t="s">
        <v>1009</v>
      </c>
      <c r="BR111" s="584" t="s">
        <v>1009</v>
      </c>
      <c r="BS111" s="584" t="s">
        <v>1009</v>
      </c>
      <c r="BT111" s="584">
        <v>98</v>
      </c>
      <c r="BU111" s="584" t="s">
        <v>1009</v>
      </c>
      <c r="BV111" s="605"/>
      <c r="BW111" s="572"/>
      <c r="BX111" s="574"/>
    </row>
    <row r="112" spans="1:78">
      <c r="B112" s="539" t="s">
        <v>881</v>
      </c>
      <c r="C112" s="539" t="s">
        <v>882</v>
      </c>
      <c r="D112" s="539" t="s">
        <v>3</v>
      </c>
      <c r="E112" s="540" t="s">
        <v>886</v>
      </c>
      <c r="F112" s="541" t="s">
        <v>101</v>
      </c>
      <c r="G112" s="334" t="s">
        <v>310</v>
      </c>
      <c r="H112" s="337" t="s">
        <v>778</v>
      </c>
      <c r="J112" s="91" t="str">
        <f>IFERROR(VLOOKUP(E112,'4月'!$H$3:$T$53,7,FALSE),"")</f>
        <v/>
      </c>
      <c r="K112" s="61" t="str">
        <f>IFERROR(VLOOKUP(E112,'4月'!$H$3:$T$53,2,FALSE),"")</f>
        <v/>
      </c>
      <c r="L112" s="61" t="str">
        <f>IFERROR(VLOOKUP(E112,'4月'!$H$3:$T$53,8,FALSE),"")</f>
        <v/>
      </c>
      <c r="M112" s="61" t="str">
        <f>IFERROR(VLOOKUP(E112,'4月'!$H$3:$R$53,9,FALSE)&amp;"","")</f>
        <v/>
      </c>
      <c r="N112" s="61" t="str">
        <f>IFERROR(VLOOKUP(E112,'4月'!$H$3:$R$53,10,FALSE)&amp;"","")</f>
        <v/>
      </c>
      <c r="O112" s="61" t="str">
        <f>IFERROR(VLOOKUP(E112,'4月'!$H$3:$R$53,11,FALSE)&amp;"","")</f>
        <v/>
      </c>
      <c r="P112" s="70"/>
      <c r="Q112" s="15"/>
      <c r="R112" s="91" t="str">
        <f>IFERROR(VLOOKUP(E112,'5月'!$G$3:$U$51,6,FALSE)&amp;"","")</f>
        <v/>
      </c>
      <c r="S112" s="70"/>
      <c r="T112" s="70"/>
      <c r="U112" s="70"/>
      <c r="V112" s="70"/>
      <c r="W112" s="70"/>
      <c r="X112" s="70"/>
      <c r="Y112" s="94"/>
      <c r="Z112" s="93" t="str">
        <f>IFERROR(VLOOKUP(E112,'6月'!$G$3:$U$55,6,FALSE)&amp;"","")</f>
        <v/>
      </c>
      <c r="AA112" s="15" t="str">
        <f>IFERROR(VLOOKUP(E112,'6月'!$G$3:$U$55,3,FALSE)&amp;"","")</f>
        <v/>
      </c>
      <c r="AB112" s="15" t="str">
        <f>IFERROR(VLOOKUP(E112,'6月'!$G$3:$U$55,7,FALSE)&amp;"","")</f>
        <v/>
      </c>
      <c r="AC112" s="15" t="str">
        <f>IFERROR(VLOOKUP(E112,'6月'!$G$3:$U$55,9,FALSE)&amp;"","")</f>
        <v/>
      </c>
      <c r="AD112" s="15" t="str">
        <f>IFERROR(VLOOKUP(E112,'6月'!$G$3:$U$55,10,FALSE)&amp;"","")</f>
        <v/>
      </c>
      <c r="AE112" s="15" t="str">
        <f>IFERROR(VLOOKUP(E112,'6月'!$G$3:$U$55,11,FALSE)&amp;"","")</f>
        <v/>
      </c>
      <c r="AF112" s="15"/>
      <c r="AG112" s="94"/>
      <c r="AH112" s="93" t="str">
        <f>IFERROR(VLOOKUP(E112,'7月'!$G$3:$U$39,6,FALSE)&amp;"","")</f>
        <v/>
      </c>
      <c r="AI112" s="15" t="str">
        <f>IFERROR(VLOOKUP(E112,'7月'!$G$3:$U$39,3,FALSE)&amp;"","")</f>
        <v/>
      </c>
      <c r="AJ112" s="15" t="str">
        <f>IFERROR(VLOOKUP(E112,'7月'!$G$3:$U$39,7,FALSE)&amp;"","")</f>
        <v/>
      </c>
      <c r="AK112" s="66"/>
      <c r="AL112" s="66"/>
      <c r="AM112" s="435"/>
      <c r="AN112" s="66"/>
      <c r="AO112" s="130"/>
      <c r="AP112" s="93" t="str">
        <f>IFERROR(VLOOKUP(E112,'8月'!$G$3:$U$50,6,FALSE)&amp;"","")</f>
        <v/>
      </c>
      <c r="AQ112" s="15" t="str">
        <f>IFERROR(VLOOKUP(E112,'8月'!$G$3:$U$50,3,FALSE)&amp;"","")</f>
        <v/>
      </c>
      <c r="AR112" s="70"/>
      <c r="AS112" s="62" t="str">
        <f>IFERROR(VLOOKUP(E112,'8月'!$G$3:$U$50,9,FALSE)&amp;"","")</f>
        <v/>
      </c>
      <c r="AT112" s="62" t="str">
        <f>IFERROR(VLOOKUP(E112,'8月'!$G$3:$U$50,10,FALSE)&amp;"","")</f>
        <v/>
      </c>
      <c r="AU112" s="62" t="str">
        <f>IFERROR(VLOOKUP(E112,'8月'!$G$3:$U$50,11,FALSE)&amp;"","")</f>
        <v/>
      </c>
      <c r="AV112" s="70"/>
      <c r="AW112" s="97"/>
      <c r="AX112" s="93" t="str">
        <f>IFERROR(VLOOKUP(E112,'9月'!$G$3:$U$51,6,FALSE)&amp;"","")</f>
        <v>116</v>
      </c>
      <c r="AY112" s="15" t="str">
        <f>IFERROR(VLOOKUP(E112,'9月'!$G$3:$U$51,3,FALSE)&amp;"","")</f>
        <v>Guest</v>
      </c>
      <c r="AZ112" s="15" t="str">
        <f>IFERROR(VLOOKUP(E112,'9月'!$G$3:$U$51,7,FALSE)&amp;"","")</f>
        <v/>
      </c>
      <c r="BA112" s="15" t="str">
        <f>IFERROR(VLOOKUP(E112,'9月'!$G$3:$U$51,9,FALSE)&amp;"","")</f>
        <v/>
      </c>
      <c r="BB112" s="62" t="str">
        <f>IFERROR(VLOOKUP(E112,'9月'!$G$3:$U$51,10,FALSE)&amp;"","")</f>
        <v/>
      </c>
      <c r="BC112" s="62" t="str">
        <f>IFERROR(VLOOKUP(E112,'9月'!$G$3:$U$51,11,FALSE)&amp;"","")</f>
        <v/>
      </c>
      <c r="BD112" s="15">
        <f>IFERROR(VLOOKUP(E112,'9月'!$G$3:$U$51,14,FALSE),0)</f>
        <v>0</v>
      </c>
      <c r="BE112" s="94">
        <f t="shared" si="34"/>
        <v>0</v>
      </c>
      <c r="BF112" s="93"/>
      <c r="BG112" s="70"/>
      <c r="BH112" s="70"/>
      <c r="BI112" s="70"/>
      <c r="BJ112" s="70"/>
      <c r="BK112" s="70"/>
      <c r="BL112" s="61"/>
      <c r="BM112" s="70"/>
      <c r="BN112" s="582"/>
      <c r="BO112" s="584" t="s">
        <v>1009</v>
      </c>
      <c r="BP112" s="584" t="s">
        <v>1009</v>
      </c>
      <c r="BQ112" s="584" t="s">
        <v>1009</v>
      </c>
      <c r="BR112" s="584" t="s">
        <v>1009</v>
      </c>
      <c r="BS112" s="584" t="s">
        <v>1009</v>
      </c>
      <c r="BT112" s="584">
        <v>116</v>
      </c>
      <c r="BU112" s="584"/>
      <c r="BV112" s="605"/>
      <c r="BW112" s="572"/>
      <c r="BX112" s="574"/>
    </row>
    <row r="113" spans="2:73">
      <c r="B113" s="518" t="s">
        <v>974</v>
      </c>
      <c r="C113" s="518" t="s">
        <v>975</v>
      </c>
      <c r="D113" s="518" t="s">
        <v>3</v>
      </c>
      <c r="E113" s="543" t="s">
        <v>968</v>
      </c>
      <c r="F113" s="510" t="s">
        <v>101</v>
      </c>
      <c r="G113" s="544" t="s">
        <v>310</v>
      </c>
      <c r="H113" s="337"/>
      <c r="J113" s="91" t="str">
        <f>IFERROR(VLOOKUP(E113,'4月'!$H$3:$T$53,7,FALSE),"")</f>
        <v/>
      </c>
      <c r="K113" s="61" t="str">
        <f>IFERROR(VLOOKUP(E113,'4月'!$H$3:$T$53,2,FALSE),"")</f>
        <v/>
      </c>
      <c r="L113" s="61" t="str">
        <f>IFERROR(VLOOKUP(E113,'4月'!$H$3:$T$53,8,FALSE),"")</f>
        <v/>
      </c>
      <c r="M113" s="61" t="str">
        <f>IFERROR(VLOOKUP(E113,'4月'!$H$3:$R$53,9,FALSE)&amp;"","")</f>
        <v/>
      </c>
      <c r="N113" s="61" t="str">
        <f>IFERROR(VLOOKUP(E113,'4月'!$H$3:$R$53,10,FALSE)&amp;"","")</f>
        <v/>
      </c>
      <c r="O113" s="61" t="str">
        <f>IFERROR(VLOOKUP(E113,'4月'!$H$3:$R$53,11,FALSE)&amp;"","")</f>
        <v/>
      </c>
      <c r="P113" s="70"/>
      <c r="Q113" s="15"/>
      <c r="R113" s="91" t="str">
        <f>IFERROR(VLOOKUP(E113,'5月'!$G$3:$U$51,6,FALSE)&amp;"","")</f>
        <v/>
      </c>
      <c r="S113" s="70"/>
      <c r="T113" s="70"/>
      <c r="U113" s="70"/>
      <c r="V113" s="70"/>
      <c r="W113" s="70"/>
      <c r="X113" s="70"/>
      <c r="Y113" s="94"/>
      <c r="Z113" s="93" t="str">
        <f>IFERROR(VLOOKUP(E113,'6月'!$G$3:$U$55,6,FALSE)&amp;"","")</f>
        <v/>
      </c>
      <c r="AA113" s="15" t="str">
        <f>IFERROR(VLOOKUP(E113,'6月'!$G$3:$U$55,3,FALSE)&amp;"","")</f>
        <v/>
      </c>
      <c r="AB113" s="15" t="str">
        <f>IFERROR(VLOOKUP(E113,'6月'!$G$3:$U$55,7,FALSE)&amp;"","")</f>
        <v/>
      </c>
      <c r="AC113" s="15" t="str">
        <f>IFERROR(VLOOKUP(E113,'6月'!$G$3:$U$55,9,FALSE)&amp;"","")</f>
        <v/>
      </c>
      <c r="AD113" s="15" t="str">
        <f>IFERROR(VLOOKUP(E113,'6月'!$G$3:$U$55,10,FALSE)&amp;"","")</f>
        <v/>
      </c>
      <c r="AE113" s="15" t="str">
        <f>IFERROR(VLOOKUP(E113,'6月'!$G$3:$U$55,11,FALSE)&amp;"","")</f>
        <v/>
      </c>
      <c r="AF113" s="15"/>
      <c r="AG113" s="94"/>
      <c r="AH113" s="93" t="str">
        <f>IFERROR(VLOOKUP(E113,'7月'!$G$3:$U$39,6,FALSE)&amp;"","")</f>
        <v/>
      </c>
      <c r="AI113" s="15" t="str">
        <f>IFERROR(VLOOKUP(E113,'7月'!$G$3:$U$39,3,FALSE)&amp;"","")</f>
        <v/>
      </c>
      <c r="AJ113" s="15" t="str">
        <f>IFERROR(VLOOKUP(E113,'7月'!$G$3:$U$39,7,FALSE)&amp;"","")</f>
        <v/>
      </c>
      <c r="AK113" s="66"/>
      <c r="AL113" s="66"/>
      <c r="AM113" s="435"/>
      <c r="AN113" s="66"/>
      <c r="AO113" s="130"/>
      <c r="AP113" s="93" t="str">
        <f>IFERROR(VLOOKUP(E113,'8月'!$G$3:$U$50,6,FALSE)&amp;"","")</f>
        <v/>
      </c>
      <c r="AQ113" s="15" t="str">
        <f>IFERROR(VLOOKUP(E113,'8月'!$G$3:$U$50,3,FALSE)&amp;"","")</f>
        <v/>
      </c>
      <c r="AR113" s="70"/>
      <c r="AS113" s="62" t="str">
        <f>IFERROR(VLOOKUP(E113,'8月'!$G$3:$U$50,9,FALSE)&amp;"","")</f>
        <v/>
      </c>
      <c r="AT113" s="62" t="str">
        <f>IFERROR(VLOOKUP(E113,'8月'!$G$3:$U$50,10,FALSE)&amp;"","")</f>
        <v/>
      </c>
      <c r="AU113" s="62" t="str">
        <f>IFERROR(VLOOKUP(E113,'8月'!$G$3:$U$50,11,FALSE)&amp;"","")</f>
        <v/>
      </c>
      <c r="AV113" s="70"/>
      <c r="AW113" s="97"/>
      <c r="AX113" s="93" t="str">
        <f>IFERROR(VLOOKUP(E113,'9月'!$G$3:$U$51,6,FALSE)&amp;"","")</f>
        <v/>
      </c>
      <c r="AY113" s="15" t="str">
        <f>IFERROR(VLOOKUP(E113,'9月'!$G$3:$U$51,3,FALSE)&amp;"","")</f>
        <v/>
      </c>
      <c r="AZ113" s="15" t="str">
        <f>IFERROR(VLOOKUP(E113,'9月'!$G$3:$U$51,7,FALSE)&amp;"","")</f>
        <v/>
      </c>
      <c r="BA113" s="15" t="str">
        <f>IFERROR(VLOOKUP(E113,'9月'!$G$3:$U$51,9,FALSE)&amp;"","")</f>
        <v/>
      </c>
      <c r="BB113" s="62" t="str">
        <f>IFERROR(VLOOKUP(E113,'9月'!$G$3:$U$51,10,FALSE)&amp;"","")</f>
        <v/>
      </c>
      <c r="BC113" s="62" t="str">
        <f>IFERROR(VLOOKUP(E113,'9月'!$G$3:$U$51,11,FALSE)&amp;"","")</f>
        <v/>
      </c>
      <c r="BD113" s="15">
        <f>IFERROR(VLOOKUP(E113,'9月'!$G$3:$U$51,14,FALSE),0)</f>
        <v>0</v>
      </c>
      <c r="BE113" s="94">
        <f t="shared" si="34"/>
        <v>0</v>
      </c>
      <c r="BF113" s="93" t="str">
        <f>IFERROR(VLOOKUP(E113,'10月'!$G$3:$U$85,6,FALSE)&amp;"","")</f>
        <v>132</v>
      </c>
      <c r="BG113" s="70"/>
      <c r="BH113" s="70"/>
      <c r="BI113" s="70"/>
      <c r="BJ113" s="70"/>
      <c r="BK113" s="70"/>
      <c r="BL113" s="61"/>
      <c r="BM113" s="70"/>
      <c r="BN113" s="583"/>
      <c r="BO113" s="584" t="s">
        <v>1009</v>
      </c>
      <c r="BP113" s="584" t="s">
        <v>1009</v>
      </c>
      <c r="BQ113" s="584" t="s">
        <v>1009</v>
      </c>
      <c r="BR113" s="584" t="s">
        <v>1009</v>
      </c>
      <c r="BS113" s="584" t="s">
        <v>1009</v>
      </c>
      <c r="BT113" s="584" t="s">
        <v>1009</v>
      </c>
      <c r="BU113" s="584">
        <v>132</v>
      </c>
    </row>
    <row r="114" spans="2:73">
      <c r="B114" s="518" t="s">
        <v>974</v>
      </c>
      <c r="C114" s="518" t="s">
        <v>976</v>
      </c>
      <c r="D114" s="518" t="s">
        <v>3</v>
      </c>
      <c r="E114" s="543" t="s">
        <v>965</v>
      </c>
      <c r="F114" s="545" t="s">
        <v>104</v>
      </c>
      <c r="G114" s="544" t="s">
        <v>310</v>
      </c>
      <c r="H114" s="337"/>
      <c r="J114" s="91" t="str">
        <f>IFERROR(VLOOKUP(E114,'4月'!$H$3:$T$53,7,FALSE),"")</f>
        <v/>
      </c>
      <c r="K114" s="61" t="str">
        <f>IFERROR(VLOOKUP(E114,'4月'!$H$3:$T$53,2,FALSE),"")</f>
        <v/>
      </c>
      <c r="L114" s="61" t="str">
        <f>IFERROR(VLOOKUP(E114,'4月'!$H$3:$T$53,8,FALSE),"")</f>
        <v/>
      </c>
      <c r="M114" s="61" t="str">
        <f>IFERROR(VLOOKUP(E114,'4月'!$H$3:$R$53,9,FALSE)&amp;"","")</f>
        <v/>
      </c>
      <c r="N114" s="61" t="str">
        <f>IFERROR(VLOOKUP(E114,'4月'!$H$3:$R$53,10,FALSE)&amp;"","")</f>
        <v/>
      </c>
      <c r="O114" s="61" t="str">
        <f>IFERROR(VLOOKUP(E114,'4月'!$H$3:$R$53,11,FALSE)&amp;"","")</f>
        <v/>
      </c>
      <c r="P114" s="70"/>
      <c r="Q114" s="15"/>
      <c r="R114" s="91" t="str">
        <f>IFERROR(VLOOKUP(E114,'5月'!$G$3:$U$51,6,FALSE)&amp;"","")</f>
        <v/>
      </c>
      <c r="S114" s="70"/>
      <c r="T114" s="70"/>
      <c r="U114" s="70"/>
      <c r="V114" s="70"/>
      <c r="W114" s="70"/>
      <c r="X114" s="70"/>
      <c r="Y114" s="94"/>
      <c r="Z114" s="93" t="str">
        <f>IFERROR(VLOOKUP(E114,'6月'!$G$3:$U$55,6,FALSE)&amp;"","")</f>
        <v/>
      </c>
      <c r="AA114" s="15" t="str">
        <f>IFERROR(VLOOKUP(E114,'6月'!$G$3:$U$55,3,FALSE)&amp;"","")</f>
        <v/>
      </c>
      <c r="AB114" s="15" t="str">
        <f>IFERROR(VLOOKUP(E114,'6月'!$G$3:$U$55,7,FALSE)&amp;"","")</f>
        <v/>
      </c>
      <c r="AC114" s="15" t="str">
        <f>IFERROR(VLOOKUP(E114,'6月'!$G$3:$U$55,9,FALSE)&amp;"","")</f>
        <v/>
      </c>
      <c r="AD114" s="15" t="str">
        <f>IFERROR(VLOOKUP(E114,'6月'!$G$3:$U$55,10,FALSE)&amp;"","")</f>
        <v/>
      </c>
      <c r="AE114" s="15" t="str">
        <f>IFERROR(VLOOKUP(E114,'6月'!$G$3:$U$55,11,FALSE)&amp;"","")</f>
        <v/>
      </c>
      <c r="AF114" s="15"/>
      <c r="AG114" s="94"/>
      <c r="AH114" s="93" t="str">
        <f>IFERROR(VLOOKUP(E114,'7月'!$G$3:$U$39,6,FALSE)&amp;"","")</f>
        <v/>
      </c>
      <c r="AI114" s="15" t="str">
        <f>IFERROR(VLOOKUP(E114,'7月'!$G$3:$U$39,3,FALSE)&amp;"","")</f>
        <v/>
      </c>
      <c r="AJ114" s="15" t="str">
        <f>IFERROR(VLOOKUP(E114,'7月'!$G$3:$U$39,7,FALSE)&amp;"","")</f>
        <v/>
      </c>
      <c r="AK114" s="66"/>
      <c r="AL114" s="66"/>
      <c r="AM114" s="435"/>
      <c r="AN114" s="66"/>
      <c r="AO114" s="130"/>
      <c r="AP114" s="93" t="str">
        <f>IFERROR(VLOOKUP(E114,'8月'!$G$3:$U$50,6,FALSE)&amp;"","")</f>
        <v/>
      </c>
      <c r="AQ114" s="15" t="str">
        <f>IFERROR(VLOOKUP(E114,'8月'!$G$3:$U$50,3,FALSE)&amp;"","")</f>
        <v/>
      </c>
      <c r="AR114" s="70"/>
      <c r="AS114" s="62" t="str">
        <f>IFERROR(VLOOKUP(E114,'8月'!$G$3:$U$50,9,FALSE)&amp;"","")</f>
        <v/>
      </c>
      <c r="AT114" s="62" t="str">
        <f>IFERROR(VLOOKUP(E114,'8月'!$G$3:$U$50,10,FALSE)&amp;"","")</f>
        <v/>
      </c>
      <c r="AU114" s="62" t="str">
        <f>IFERROR(VLOOKUP(E114,'8月'!$G$3:$U$50,11,FALSE)&amp;"","")</f>
        <v/>
      </c>
      <c r="AV114" s="70"/>
      <c r="AW114" s="97"/>
      <c r="AX114" s="93" t="str">
        <f>IFERROR(VLOOKUP(E114,'9月'!$G$3:$U$51,6,FALSE)&amp;"","")</f>
        <v/>
      </c>
      <c r="AY114" s="15" t="str">
        <f>IFERROR(VLOOKUP(E114,'9月'!$G$3:$U$51,3,FALSE)&amp;"","")</f>
        <v/>
      </c>
      <c r="AZ114" s="15" t="str">
        <f>IFERROR(VLOOKUP(E114,'9月'!$G$3:$U$51,7,FALSE)&amp;"","")</f>
        <v/>
      </c>
      <c r="BA114" s="15" t="str">
        <f>IFERROR(VLOOKUP(E114,'9月'!$G$3:$U$51,9,FALSE)&amp;"","")</f>
        <v/>
      </c>
      <c r="BB114" s="62" t="str">
        <f>IFERROR(VLOOKUP(E114,'9月'!$G$3:$U$51,10,FALSE)&amp;"","")</f>
        <v/>
      </c>
      <c r="BC114" s="62" t="str">
        <f>IFERROR(VLOOKUP(E114,'9月'!$G$3:$U$51,11,FALSE)&amp;"","")</f>
        <v/>
      </c>
      <c r="BD114" s="15">
        <f>IFERROR(VLOOKUP(E114,'9月'!$G$3:$U$51,14,FALSE),0)</f>
        <v>0</v>
      </c>
      <c r="BE114" s="94">
        <f t="shared" si="34"/>
        <v>0</v>
      </c>
      <c r="BF114" s="93" t="str">
        <f>IFERROR(VLOOKUP(E114,'10月'!$G$3:$U$85,6,FALSE)&amp;"","")</f>
        <v>127</v>
      </c>
      <c r="BG114" s="70"/>
      <c r="BH114" s="70"/>
      <c r="BI114" s="70"/>
      <c r="BJ114" s="70"/>
      <c r="BK114" s="70"/>
      <c r="BL114" s="61"/>
      <c r="BM114" s="70"/>
      <c r="BN114" s="583"/>
      <c r="BO114" s="584" t="s">
        <v>1009</v>
      </c>
      <c r="BP114" s="584" t="s">
        <v>1009</v>
      </c>
      <c r="BQ114" s="584" t="s">
        <v>1009</v>
      </c>
      <c r="BR114" s="584" t="s">
        <v>1009</v>
      </c>
      <c r="BS114" s="584" t="s">
        <v>1009</v>
      </c>
      <c r="BT114" s="584" t="s">
        <v>1009</v>
      </c>
      <c r="BU114" s="584">
        <v>127</v>
      </c>
    </row>
    <row r="115" spans="2:73">
      <c r="B115" s="411" t="s">
        <v>1004</v>
      </c>
      <c r="C115" s="411" t="s">
        <v>1005</v>
      </c>
      <c r="D115" s="411" t="s">
        <v>1006</v>
      </c>
      <c r="E115" s="407" t="s">
        <v>966</v>
      </c>
      <c r="F115" s="348" t="s">
        <v>105</v>
      </c>
      <c r="G115" s="544" t="s">
        <v>310</v>
      </c>
      <c r="H115" s="337"/>
      <c r="J115" s="91" t="str">
        <f>IFERROR(VLOOKUP(E115,'4月'!$H$3:$T$53,7,FALSE),"")</f>
        <v/>
      </c>
      <c r="K115" s="61" t="str">
        <f>IFERROR(VLOOKUP(E115,'4月'!$H$3:$T$53,2,FALSE),"")</f>
        <v/>
      </c>
      <c r="L115" s="61" t="str">
        <f>IFERROR(VLOOKUP(E115,'4月'!$H$3:$T$53,8,FALSE),"")</f>
        <v/>
      </c>
      <c r="M115" s="61" t="str">
        <f>IFERROR(VLOOKUP(E115,'4月'!$H$3:$R$53,9,FALSE)&amp;"","")</f>
        <v/>
      </c>
      <c r="N115" s="61" t="str">
        <f>IFERROR(VLOOKUP(E115,'4月'!$H$3:$R$53,10,FALSE)&amp;"","")</f>
        <v/>
      </c>
      <c r="O115" s="61" t="str">
        <f>IFERROR(VLOOKUP(E115,'4月'!$H$3:$R$53,11,FALSE)&amp;"","")</f>
        <v/>
      </c>
      <c r="P115" s="70"/>
      <c r="Q115" s="15"/>
      <c r="R115" s="91" t="str">
        <f>IFERROR(VLOOKUP(E115,'5月'!$G$3:$U$51,6,FALSE)&amp;"","")</f>
        <v/>
      </c>
      <c r="S115" s="70"/>
      <c r="T115" s="70"/>
      <c r="U115" s="70"/>
      <c r="V115" s="70"/>
      <c r="W115" s="70"/>
      <c r="X115" s="70"/>
      <c r="Y115" s="94"/>
      <c r="Z115" s="93" t="str">
        <f>IFERROR(VLOOKUP(E115,'6月'!$G$3:$U$55,6,FALSE)&amp;"","")</f>
        <v/>
      </c>
      <c r="AA115" s="15" t="str">
        <f>IFERROR(VLOOKUP(E115,'6月'!$G$3:$U$55,3,FALSE)&amp;"","")</f>
        <v/>
      </c>
      <c r="AB115" s="15" t="str">
        <f>IFERROR(VLOOKUP(E115,'6月'!$G$3:$U$55,7,FALSE)&amp;"","")</f>
        <v/>
      </c>
      <c r="AC115" s="15" t="str">
        <f>IFERROR(VLOOKUP(E115,'6月'!$G$3:$U$55,9,FALSE)&amp;"","")</f>
        <v/>
      </c>
      <c r="AD115" s="15" t="str">
        <f>IFERROR(VLOOKUP(E115,'6月'!$G$3:$U$55,10,FALSE)&amp;"","")</f>
        <v/>
      </c>
      <c r="AE115" s="15" t="str">
        <f>IFERROR(VLOOKUP(E115,'6月'!$G$3:$U$55,11,FALSE)&amp;"","")</f>
        <v/>
      </c>
      <c r="AF115" s="15"/>
      <c r="AG115" s="94"/>
      <c r="AH115" s="93" t="str">
        <f>IFERROR(VLOOKUP(E115,'7月'!$G$3:$U$39,6,FALSE)&amp;"","")</f>
        <v/>
      </c>
      <c r="AI115" s="15" t="str">
        <f>IFERROR(VLOOKUP(E115,'7月'!$G$3:$U$39,3,FALSE)&amp;"","")</f>
        <v/>
      </c>
      <c r="AJ115" s="15" t="str">
        <f>IFERROR(VLOOKUP(E115,'7月'!$G$3:$U$39,7,FALSE)&amp;"","")</f>
        <v/>
      </c>
      <c r="AK115" s="66"/>
      <c r="AL115" s="66"/>
      <c r="AM115" s="435"/>
      <c r="AN115" s="66"/>
      <c r="AO115" s="130"/>
      <c r="AP115" s="93" t="str">
        <f>IFERROR(VLOOKUP(E115,'8月'!$G$3:$U$50,6,FALSE)&amp;"","")</f>
        <v/>
      </c>
      <c r="AQ115" s="15" t="str">
        <f>IFERROR(VLOOKUP(E115,'8月'!$G$3:$U$50,3,FALSE)&amp;"","")</f>
        <v/>
      </c>
      <c r="AR115" s="70"/>
      <c r="AS115" s="62" t="str">
        <f>IFERROR(VLOOKUP(E115,'8月'!$G$3:$U$50,9,FALSE)&amp;"","")</f>
        <v/>
      </c>
      <c r="AT115" s="62" t="str">
        <f>IFERROR(VLOOKUP(E115,'8月'!$G$3:$U$50,10,FALSE)&amp;"","")</f>
        <v/>
      </c>
      <c r="AU115" s="62" t="str">
        <f>IFERROR(VLOOKUP(E115,'8月'!$G$3:$U$50,11,FALSE)&amp;"","")</f>
        <v/>
      </c>
      <c r="AV115" s="70"/>
      <c r="AW115" s="97"/>
      <c r="AX115" s="93" t="str">
        <f>IFERROR(VLOOKUP(E115,'9月'!$G$3:$U$51,6,FALSE)&amp;"","")</f>
        <v/>
      </c>
      <c r="AY115" s="15" t="str">
        <f>IFERROR(VLOOKUP(E115,'9月'!$G$3:$U$51,3,FALSE)&amp;"","")</f>
        <v/>
      </c>
      <c r="AZ115" s="15" t="str">
        <f>IFERROR(VLOOKUP(E115,'9月'!$G$3:$U$51,7,FALSE)&amp;"","")</f>
        <v/>
      </c>
      <c r="BA115" s="15" t="str">
        <f>IFERROR(VLOOKUP(E115,'9月'!$G$3:$U$51,9,FALSE)&amp;"","")</f>
        <v/>
      </c>
      <c r="BB115" s="62" t="str">
        <f>IFERROR(VLOOKUP(E115,'9月'!$G$3:$U$51,10,FALSE)&amp;"","")</f>
        <v/>
      </c>
      <c r="BC115" s="62" t="str">
        <f>IFERROR(VLOOKUP(E115,'9月'!$G$3:$U$51,11,FALSE)&amp;"","")</f>
        <v/>
      </c>
      <c r="BD115" s="15">
        <f>IFERROR(VLOOKUP(E115,'9月'!$G$3:$U$51,14,FALSE),0)</f>
        <v>0</v>
      </c>
      <c r="BE115" s="94">
        <f t="shared" ref="BE115" si="36">IFERROR(AW115+BD115,0)</f>
        <v>0</v>
      </c>
      <c r="BF115" s="93" t="str">
        <f>IFERROR(VLOOKUP(E115,'10月'!$G$3:$U$85,6,FALSE)&amp;"","")</f>
        <v>93</v>
      </c>
      <c r="BG115" s="70"/>
      <c r="BH115" s="70"/>
      <c r="BI115" s="70"/>
      <c r="BJ115" s="70"/>
      <c r="BK115" s="70"/>
      <c r="BL115" s="61"/>
      <c r="BM115" s="70"/>
      <c r="BN115" s="583"/>
      <c r="BO115" s="584" t="s">
        <v>1009</v>
      </c>
      <c r="BP115" s="584" t="s">
        <v>1009</v>
      </c>
      <c r="BQ115" s="584" t="s">
        <v>1009</v>
      </c>
      <c r="BR115" s="584" t="s">
        <v>1009</v>
      </c>
      <c r="BS115" s="584" t="s">
        <v>1009</v>
      </c>
      <c r="BT115" s="584" t="s">
        <v>1009</v>
      </c>
      <c r="BU115" s="584">
        <v>93</v>
      </c>
    </row>
    <row r="116" spans="2:73">
      <c r="BO116" s="49"/>
      <c r="BP116" s="49"/>
      <c r="BQ116" s="49"/>
      <c r="BR116" s="49"/>
      <c r="BS116" s="49"/>
      <c r="BT116" s="49"/>
      <c r="BU116" s="49"/>
    </row>
    <row r="117" spans="2:73">
      <c r="BO117" s="49"/>
      <c r="BP117" s="49"/>
      <c r="BQ117" s="49"/>
      <c r="BR117" s="49"/>
      <c r="BS117" s="49"/>
      <c r="BT117" s="49"/>
      <c r="BU117" s="49"/>
    </row>
    <row r="118" spans="2:73">
      <c r="BO118" s="49"/>
      <c r="BP118" s="49"/>
      <c r="BQ118" s="49"/>
      <c r="BR118" s="49"/>
      <c r="BS118" s="49"/>
      <c r="BT118" s="49"/>
      <c r="BU118" s="49"/>
    </row>
    <row r="119" spans="2:73">
      <c r="BO119" s="49"/>
      <c r="BP119" s="49"/>
      <c r="BQ119" s="49"/>
      <c r="BR119" s="49"/>
      <c r="BS119" s="49"/>
      <c r="BT119" s="49"/>
      <c r="BU119" s="49"/>
    </row>
    <row r="120" spans="2:73">
      <c r="BO120" s="49"/>
      <c r="BP120" s="49"/>
      <c r="BQ120" s="49"/>
      <c r="BR120" s="49"/>
      <c r="BS120" s="49"/>
      <c r="BT120" s="49"/>
      <c r="BU120" s="49"/>
    </row>
    <row r="121" spans="2:73">
      <c r="BO121" s="49"/>
      <c r="BP121" s="49"/>
      <c r="BQ121" s="49"/>
      <c r="BR121" s="49"/>
      <c r="BS121" s="49"/>
      <c r="BT121" s="49"/>
      <c r="BU121" s="49"/>
    </row>
  </sheetData>
  <autoFilter ref="J3:BW108" xr:uid="{44761CEB-F7AB-4AD8-B726-1AE82CC66995}"/>
  <mergeCells count="7">
    <mergeCell ref="AH2:AO2"/>
    <mergeCell ref="AP2:AW2"/>
    <mergeCell ref="AX2:BE2"/>
    <mergeCell ref="BF2:BM2"/>
    <mergeCell ref="J2:Q2"/>
    <mergeCell ref="R2:Y2"/>
    <mergeCell ref="Z2:AG2"/>
  </mergeCells>
  <phoneticPr fontId="59"/>
  <conditionalFormatting sqref="F77:F79 F4:F75">
    <cfRule type="containsText" dxfId="99" priority="117" operator="containsText" text="Green">
      <formula>NOT(ISERROR(SEARCH("Green",F4)))</formula>
    </cfRule>
    <cfRule type="containsText" dxfId="98" priority="118" operator="containsText" text="Blue">
      <formula>NOT(ISERROR(SEARCH("Blue",F4)))</formula>
    </cfRule>
    <cfRule type="containsText" dxfId="97" priority="119" operator="containsText" text="Gold">
      <formula>NOT(ISERROR(SEARCH("Gold",F4)))</formula>
    </cfRule>
    <cfRule type="containsText" dxfId="96" priority="120" operator="containsText" text="Black">
      <formula>NOT(ISERROR(SEARCH("Black",F4)))</formula>
    </cfRule>
  </conditionalFormatting>
  <conditionalFormatting sqref="F76">
    <cfRule type="containsText" dxfId="95" priority="113" operator="containsText" text="Green">
      <formula>NOT(ISERROR(SEARCH("Green",F76)))</formula>
    </cfRule>
    <cfRule type="containsText" dxfId="94" priority="114" operator="containsText" text="Blue">
      <formula>NOT(ISERROR(SEARCH("Blue",F76)))</formula>
    </cfRule>
    <cfRule type="containsText" dxfId="93" priority="115" operator="containsText" text="Gold">
      <formula>NOT(ISERROR(SEARCH("Gold",F76)))</formula>
    </cfRule>
    <cfRule type="containsText" dxfId="92" priority="116" operator="containsText" text="Black">
      <formula>NOT(ISERROR(SEARCH("Black",F76)))</formula>
    </cfRule>
  </conditionalFormatting>
  <conditionalFormatting sqref="F92">
    <cfRule type="containsText" dxfId="91" priority="105" operator="containsText" text="Green">
      <formula>NOT(ISERROR(SEARCH("Green",F92)))</formula>
    </cfRule>
    <cfRule type="containsText" dxfId="90" priority="106" operator="containsText" text="Blue">
      <formula>NOT(ISERROR(SEARCH("Blue",F92)))</formula>
    </cfRule>
    <cfRule type="containsText" dxfId="89" priority="107" operator="containsText" text="Gold">
      <formula>NOT(ISERROR(SEARCH("Gold",F92)))</formula>
    </cfRule>
    <cfRule type="containsText" dxfId="88" priority="108" operator="containsText" text="Black">
      <formula>NOT(ISERROR(SEARCH("Black",F92)))</formula>
    </cfRule>
  </conditionalFormatting>
  <conditionalFormatting sqref="F97">
    <cfRule type="containsText" dxfId="87" priority="101" operator="containsText" text="Green">
      <formula>NOT(ISERROR(SEARCH("Green",F97)))</formula>
    </cfRule>
    <cfRule type="containsText" dxfId="86" priority="102" operator="containsText" text="Blue">
      <formula>NOT(ISERROR(SEARCH("Blue",F97)))</formula>
    </cfRule>
    <cfRule type="containsText" dxfId="85" priority="103" operator="containsText" text="Gold">
      <formula>NOT(ISERROR(SEARCH("Gold",F97)))</formula>
    </cfRule>
    <cfRule type="containsText" dxfId="84" priority="104" operator="containsText" text="Black">
      <formula>NOT(ISERROR(SEARCH("Black",F97)))</formula>
    </cfRule>
  </conditionalFormatting>
  <conditionalFormatting sqref="F88">
    <cfRule type="containsText" dxfId="83" priority="93" operator="containsText" text="Green">
      <formula>NOT(ISERROR(SEARCH("Green",F88)))</formula>
    </cfRule>
    <cfRule type="containsText" dxfId="82" priority="94" operator="containsText" text="Blue">
      <formula>NOT(ISERROR(SEARCH("Blue",F88)))</formula>
    </cfRule>
    <cfRule type="containsText" dxfId="81" priority="95" operator="containsText" text="Gold">
      <formula>NOT(ISERROR(SEARCH("Gold",F88)))</formula>
    </cfRule>
    <cfRule type="containsText" dxfId="80" priority="96" operator="containsText" text="Black">
      <formula>NOT(ISERROR(SEARCH("Black",F88)))</formula>
    </cfRule>
  </conditionalFormatting>
  <conditionalFormatting sqref="F87">
    <cfRule type="containsText" dxfId="79" priority="89" operator="containsText" text="Green">
      <formula>NOT(ISERROR(SEARCH("Green",F87)))</formula>
    </cfRule>
    <cfRule type="containsText" dxfId="78" priority="90" operator="containsText" text="Blue">
      <formula>NOT(ISERROR(SEARCH("Blue",F87)))</formula>
    </cfRule>
    <cfRule type="containsText" dxfId="77" priority="91" operator="containsText" text="Gold">
      <formula>NOT(ISERROR(SEARCH("Gold",F87)))</formula>
    </cfRule>
    <cfRule type="containsText" dxfId="76" priority="92" operator="containsText" text="Black">
      <formula>NOT(ISERROR(SEARCH("Black",F87)))</formula>
    </cfRule>
  </conditionalFormatting>
  <conditionalFormatting sqref="F103">
    <cfRule type="containsText" dxfId="75" priority="85" operator="containsText" text="Green">
      <formula>NOT(ISERROR(SEARCH("Green",F103)))</formula>
    </cfRule>
    <cfRule type="containsText" dxfId="74" priority="86" operator="containsText" text="Blue">
      <formula>NOT(ISERROR(SEARCH("Blue",F103)))</formula>
    </cfRule>
    <cfRule type="containsText" dxfId="73" priority="87" operator="containsText" text="Gold">
      <formula>NOT(ISERROR(SEARCH("Gold",F103)))</formula>
    </cfRule>
    <cfRule type="containsText" dxfId="72" priority="88" operator="containsText" text="Black">
      <formula>NOT(ISERROR(SEARCH("Black",F103)))</formula>
    </cfRule>
  </conditionalFormatting>
  <conditionalFormatting sqref="F102">
    <cfRule type="containsText" dxfId="71" priority="81" operator="containsText" text="Green">
      <formula>NOT(ISERROR(SEARCH("Green",F102)))</formula>
    </cfRule>
    <cfRule type="containsText" dxfId="70" priority="82" operator="containsText" text="Blue">
      <formula>NOT(ISERROR(SEARCH("Blue",F102)))</formula>
    </cfRule>
    <cfRule type="containsText" dxfId="69" priority="83" operator="containsText" text="Gold">
      <formula>NOT(ISERROR(SEARCH("Gold",F102)))</formula>
    </cfRule>
    <cfRule type="containsText" dxfId="68" priority="84" operator="containsText" text="Black">
      <formula>NOT(ISERROR(SEARCH("Black",F102)))</formula>
    </cfRule>
  </conditionalFormatting>
  <conditionalFormatting sqref="F104">
    <cfRule type="containsText" dxfId="67" priority="77" operator="containsText" text="Green">
      <formula>NOT(ISERROR(SEARCH("Green",F104)))</formula>
    </cfRule>
    <cfRule type="containsText" dxfId="66" priority="78" operator="containsText" text="Blue">
      <formula>NOT(ISERROR(SEARCH("Blue",F104)))</formula>
    </cfRule>
    <cfRule type="containsText" dxfId="65" priority="79" operator="containsText" text="Gold">
      <formula>NOT(ISERROR(SEARCH("Gold",F104)))</formula>
    </cfRule>
    <cfRule type="containsText" dxfId="64" priority="80" operator="containsText" text="Black">
      <formula>NOT(ISERROR(SEARCH("Black",F104)))</formula>
    </cfRule>
  </conditionalFormatting>
  <conditionalFormatting sqref="F105">
    <cfRule type="containsText" dxfId="63" priority="69" operator="containsText" text="Green">
      <formula>NOT(ISERROR(SEARCH("Green",F105)))</formula>
    </cfRule>
    <cfRule type="containsText" dxfId="62" priority="70" operator="containsText" text="Blue">
      <formula>NOT(ISERROR(SEARCH("Blue",F105)))</formula>
    </cfRule>
    <cfRule type="containsText" dxfId="61" priority="71" operator="containsText" text="Gold">
      <formula>NOT(ISERROR(SEARCH("Gold",F105)))</formula>
    </cfRule>
    <cfRule type="containsText" dxfId="60" priority="72" operator="containsText" text="Black">
      <formula>NOT(ISERROR(SEARCH("Black",F105)))</formula>
    </cfRule>
  </conditionalFormatting>
  <conditionalFormatting sqref="F89">
    <cfRule type="containsText" dxfId="59" priority="65" operator="containsText" text="Green">
      <formula>NOT(ISERROR(SEARCH("Green",F89)))</formula>
    </cfRule>
    <cfRule type="containsText" dxfId="58" priority="66" operator="containsText" text="Blue">
      <formula>NOT(ISERROR(SEARCH("Blue",F89)))</formula>
    </cfRule>
    <cfRule type="containsText" dxfId="57" priority="67" operator="containsText" text="Gold">
      <formula>NOT(ISERROR(SEARCH("Gold",F89)))</formula>
    </cfRule>
    <cfRule type="containsText" dxfId="56" priority="68" operator="containsText" text="Black">
      <formula>NOT(ISERROR(SEARCH("Black",F89)))</formula>
    </cfRule>
  </conditionalFormatting>
  <conditionalFormatting sqref="F90">
    <cfRule type="containsText" dxfId="55" priority="61" operator="containsText" text="Green">
      <formula>NOT(ISERROR(SEARCH("Green",F90)))</formula>
    </cfRule>
    <cfRule type="containsText" dxfId="54" priority="62" operator="containsText" text="Blue">
      <formula>NOT(ISERROR(SEARCH("Blue",F90)))</formula>
    </cfRule>
    <cfRule type="containsText" dxfId="53" priority="63" operator="containsText" text="Gold">
      <formula>NOT(ISERROR(SEARCH("Gold",F90)))</formula>
    </cfRule>
    <cfRule type="containsText" dxfId="52" priority="64" operator="containsText" text="Black">
      <formula>NOT(ISERROR(SEARCH("Black",F90)))</formula>
    </cfRule>
  </conditionalFormatting>
  <conditionalFormatting sqref="F91">
    <cfRule type="containsText" dxfId="51" priority="57" operator="containsText" text="Green">
      <formula>NOT(ISERROR(SEARCH("Green",F91)))</formula>
    </cfRule>
    <cfRule type="containsText" dxfId="50" priority="58" operator="containsText" text="Blue">
      <formula>NOT(ISERROR(SEARCH("Blue",F91)))</formula>
    </cfRule>
    <cfRule type="containsText" dxfId="49" priority="59" operator="containsText" text="Gold">
      <formula>NOT(ISERROR(SEARCH("Gold",F91)))</formula>
    </cfRule>
    <cfRule type="containsText" dxfId="48" priority="60" operator="containsText" text="Black">
      <formula>NOT(ISERROR(SEARCH("Black",F91)))</formula>
    </cfRule>
  </conditionalFormatting>
  <conditionalFormatting sqref="F93">
    <cfRule type="containsText" dxfId="47" priority="53" operator="containsText" text="Green">
      <formula>NOT(ISERROR(SEARCH("Green",F93)))</formula>
    </cfRule>
    <cfRule type="containsText" dxfId="46" priority="54" operator="containsText" text="Blue">
      <formula>NOT(ISERROR(SEARCH("Blue",F93)))</formula>
    </cfRule>
    <cfRule type="containsText" dxfId="45" priority="55" operator="containsText" text="Gold">
      <formula>NOT(ISERROR(SEARCH("Gold",F93)))</formula>
    </cfRule>
    <cfRule type="containsText" dxfId="44" priority="56" operator="containsText" text="Black">
      <formula>NOT(ISERROR(SEARCH("Black",F93)))</formula>
    </cfRule>
  </conditionalFormatting>
  <conditionalFormatting sqref="F94:F96">
    <cfRule type="containsText" dxfId="43" priority="49" operator="containsText" text="Green">
      <formula>NOT(ISERROR(SEARCH("Green",F94)))</formula>
    </cfRule>
    <cfRule type="containsText" dxfId="42" priority="50" operator="containsText" text="Blue">
      <formula>NOT(ISERROR(SEARCH("Blue",F94)))</formula>
    </cfRule>
    <cfRule type="containsText" dxfId="41" priority="51" operator="containsText" text="Gold">
      <formula>NOT(ISERROR(SEARCH("Gold",F94)))</formula>
    </cfRule>
    <cfRule type="containsText" dxfId="40" priority="52" operator="containsText" text="Black">
      <formula>NOT(ISERROR(SEARCH("Black",F94)))</formula>
    </cfRule>
  </conditionalFormatting>
  <conditionalFormatting sqref="F99">
    <cfRule type="containsText" dxfId="39" priority="45" operator="containsText" text="Green">
      <formula>NOT(ISERROR(SEARCH("Green",F99)))</formula>
    </cfRule>
    <cfRule type="containsText" dxfId="38" priority="46" operator="containsText" text="Blue">
      <formula>NOT(ISERROR(SEARCH("Blue",F99)))</formula>
    </cfRule>
    <cfRule type="containsText" dxfId="37" priority="47" operator="containsText" text="Gold">
      <formula>NOT(ISERROR(SEARCH("Gold",F99)))</formula>
    </cfRule>
    <cfRule type="containsText" dxfId="36" priority="48" operator="containsText" text="Black">
      <formula>NOT(ISERROR(SEARCH("Black",F99)))</formula>
    </cfRule>
  </conditionalFormatting>
  <conditionalFormatting sqref="F100">
    <cfRule type="containsText" dxfId="35" priority="41" operator="containsText" text="Green">
      <formula>NOT(ISERROR(SEARCH("Green",F100)))</formula>
    </cfRule>
    <cfRule type="containsText" dxfId="34" priority="42" operator="containsText" text="Blue">
      <formula>NOT(ISERROR(SEARCH("Blue",F100)))</formula>
    </cfRule>
    <cfRule type="containsText" dxfId="33" priority="43" operator="containsText" text="Gold">
      <formula>NOT(ISERROR(SEARCH("Gold",F100)))</formula>
    </cfRule>
    <cfRule type="containsText" dxfId="32" priority="44" operator="containsText" text="Black">
      <formula>NOT(ISERROR(SEARCH("Black",F100)))</formula>
    </cfRule>
  </conditionalFormatting>
  <conditionalFormatting sqref="F80:F81">
    <cfRule type="containsText" dxfId="31" priority="37" operator="containsText" text="Green">
      <formula>NOT(ISERROR(SEARCH("Green",F80)))</formula>
    </cfRule>
    <cfRule type="containsText" dxfId="30" priority="38" operator="containsText" text="Blue">
      <formula>NOT(ISERROR(SEARCH("Blue",F80)))</formula>
    </cfRule>
    <cfRule type="containsText" dxfId="29" priority="39" operator="containsText" text="Gold">
      <formula>NOT(ISERROR(SEARCH("Gold",F80)))</formula>
    </cfRule>
    <cfRule type="containsText" dxfId="28" priority="40" operator="containsText" text="Black">
      <formula>NOT(ISERROR(SEARCH("Black",F80)))</formula>
    </cfRule>
  </conditionalFormatting>
  <conditionalFormatting sqref="F82 F84">
    <cfRule type="containsText" dxfId="27" priority="33" operator="containsText" text="Green">
      <formula>NOT(ISERROR(SEARCH("Green",F82)))</formula>
    </cfRule>
    <cfRule type="containsText" dxfId="26" priority="34" operator="containsText" text="Blue">
      <formula>NOT(ISERROR(SEARCH("Blue",F82)))</formula>
    </cfRule>
    <cfRule type="containsText" dxfId="25" priority="35" operator="containsText" text="Gold">
      <formula>NOT(ISERROR(SEARCH("Gold",F82)))</formula>
    </cfRule>
    <cfRule type="containsText" dxfId="24" priority="36" operator="containsText" text="Black">
      <formula>NOT(ISERROR(SEARCH("Black",F82)))</formula>
    </cfRule>
  </conditionalFormatting>
  <conditionalFormatting sqref="F106">
    <cfRule type="containsText" dxfId="23" priority="29" operator="containsText" text="Green">
      <formula>NOT(ISERROR(SEARCH("Green",F106)))</formula>
    </cfRule>
    <cfRule type="containsText" dxfId="22" priority="30" operator="containsText" text="Blue">
      <formula>NOT(ISERROR(SEARCH("Blue",F106)))</formula>
    </cfRule>
    <cfRule type="containsText" dxfId="21" priority="31" operator="containsText" text="Gold">
      <formula>NOT(ISERROR(SEARCH("Gold",F106)))</formula>
    </cfRule>
    <cfRule type="containsText" dxfId="20" priority="32" operator="containsText" text="Black">
      <formula>NOT(ISERROR(SEARCH("Black",F106)))</formula>
    </cfRule>
  </conditionalFormatting>
  <conditionalFormatting sqref="AM107:AM115">
    <cfRule type="containsText" dxfId="19" priority="21" operator="containsText" text="Green">
      <formula>NOT(ISERROR(SEARCH("Green",AM107)))</formula>
    </cfRule>
    <cfRule type="containsText" dxfId="18" priority="22" operator="containsText" text="Blue">
      <formula>NOT(ISERROR(SEARCH("Blue",AM107)))</formula>
    </cfRule>
    <cfRule type="containsText" dxfId="17" priority="23" operator="containsText" text="Gold">
      <formula>NOT(ISERROR(SEARCH("Gold",AM107)))</formula>
    </cfRule>
    <cfRule type="containsText" dxfId="16" priority="24" operator="containsText" text="Black">
      <formula>NOT(ISERROR(SEARCH("Black",AM107)))</formula>
    </cfRule>
  </conditionalFormatting>
  <conditionalFormatting sqref="F107:F114">
    <cfRule type="containsText" dxfId="15" priority="13" operator="containsText" text="Green">
      <formula>NOT(ISERROR(SEARCH("Green",F107)))</formula>
    </cfRule>
    <cfRule type="containsText" dxfId="14" priority="14" operator="containsText" text="Blue">
      <formula>NOT(ISERROR(SEARCH("Blue",F107)))</formula>
    </cfRule>
    <cfRule type="containsText" dxfId="13" priority="15" operator="containsText" text="Gold">
      <formula>NOT(ISERROR(SEARCH("Gold",F107)))</formula>
    </cfRule>
    <cfRule type="containsText" dxfId="12" priority="16" operator="containsText" text="Black">
      <formula>NOT(ISERROR(SEARCH("Black",F107)))</formula>
    </cfRule>
  </conditionalFormatting>
  <conditionalFormatting sqref="F83">
    <cfRule type="containsText" dxfId="11" priority="9" operator="containsText" text="Green">
      <formula>NOT(ISERROR(SEARCH("Green",F83)))</formula>
    </cfRule>
    <cfRule type="containsText" dxfId="10" priority="10" operator="containsText" text="Blue">
      <formula>NOT(ISERROR(SEARCH("Blue",F83)))</formula>
    </cfRule>
    <cfRule type="containsText" dxfId="9" priority="11" operator="containsText" text="Gold">
      <formula>NOT(ISERROR(SEARCH("Gold",F83)))</formula>
    </cfRule>
    <cfRule type="containsText" dxfId="8" priority="12" operator="containsText" text="Black">
      <formula>NOT(ISERROR(SEARCH("Black",F83)))</formula>
    </cfRule>
  </conditionalFormatting>
  <conditionalFormatting sqref="F115">
    <cfRule type="containsText" dxfId="7" priority="5" operator="containsText" text="Green">
      <formula>NOT(ISERROR(SEARCH("Green",F115)))</formula>
    </cfRule>
    <cfRule type="containsText" dxfId="6" priority="6" operator="containsText" text="Blue">
      <formula>NOT(ISERROR(SEARCH("Blue",F115)))</formula>
    </cfRule>
    <cfRule type="containsText" dxfId="5" priority="7" operator="containsText" text="Gold">
      <formula>NOT(ISERROR(SEARCH("Gold",F115)))</formula>
    </cfRule>
    <cfRule type="containsText" dxfId="4" priority="8" operator="containsText" text="Black">
      <formula>NOT(ISERROR(SEARCH("Black",F115)))</formula>
    </cfRule>
  </conditionalFormatting>
  <conditionalFormatting sqref="F98">
    <cfRule type="containsText" dxfId="3" priority="1" operator="containsText" text="Green">
      <formula>NOT(ISERROR(SEARCH("Green",F98)))</formula>
    </cfRule>
    <cfRule type="containsText" dxfId="2" priority="2" operator="containsText" text="Blue">
      <formula>NOT(ISERROR(SEARCH("Blue",F98)))</formula>
    </cfRule>
    <cfRule type="containsText" dxfId="1" priority="3" operator="containsText" text="Gold">
      <formula>NOT(ISERROR(SEARCH("Gold",F98)))</formula>
    </cfRule>
    <cfRule type="containsText" dxfId="0" priority="4" operator="containsText" text="Black">
      <formula>NOT(ISERROR(SEARCH("Black",F98)))</formula>
    </cfRule>
  </conditionalFormatting>
  <dataValidations count="2">
    <dataValidation type="list" allowBlank="1" showInputMessage="1" sqref="F102:F107 F114:F115 AM107 F4:F82 F84 F87:F100" xr:uid="{15E9A17F-F085-4E16-AEE3-2FDBB9EAD2C3}">
      <formula1>$AD$4:$AD$8</formula1>
    </dataValidation>
    <dataValidation type="list" allowBlank="1" showInputMessage="1" sqref="F83 AM108:AM115 F108:F113" xr:uid="{8CDB0828-00EC-4DBA-9E85-A125924BA9F3}">
      <formula1>$AD$4:$AD$6</formula1>
    </dataValidation>
  </dataValidations>
  <pageMargins left="0.25" right="0.25" top="0.75" bottom="0.75" header="0.3" footer="0.3"/>
  <pageSetup fitToWidth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62"/>
  <sheetViews>
    <sheetView topLeftCell="A24" workbookViewId="0">
      <selection activeCell="G20" sqref="G20"/>
    </sheetView>
  </sheetViews>
  <sheetFormatPr defaultColWidth="9.08984375" defaultRowHeight="14"/>
  <cols>
    <col min="1" max="2" width="3.90625" style="12" customWidth="1"/>
    <col min="3" max="3" width="8.6328125" style="21" bestFit="1" customWidth="1"/>
    <col min="4" max="4" width="5.81640625" style="14" bestFit="1" customWidth="1"/>
    <col min="5" max="5" width="12.6328125" style="14" customWidth="1"/>
    <col min="6" max="6" width="10.08984375" style="14" bestFit="1" customWidth="1"/>
    <col min="7" max="7" width="24.08984375" style="14" customWidth="1"/>
    <col min="8" max="8" width="17.453125" style="12" bestFit="1" customWidth="1"/>
    <col min="9" max="9" width="8.08984375" style="12" customWidth="1"/>
    <col min="10" max="10" width="7.6328125" style="12" customWidth="1"/>
    <col min="11" max="11" width="7.6328125" style="193" customWidth="1"/>
    <col min="12" max="13" width="7.6328125" style="12" customWidth="1"/>
    <col min="14" max="14" width="8.08984375" style="12" customWidth="1"/>
    <col min="15" max="15" width="9.54296875" style="12" customWidth="1"/>
    <col min="16" max="16" width="10.36328125" style="12" bestFit="1" customWidth="1"/>
    <col min="17" max="17" width="10.1796875" style="12" customWidth="1"/>
    <col min="18" max="18" width="7.81640625" style="12" customWidth="1"/>
    <col min="19" max="19" width="10.453125" style="12" customWidth="1"/>
    <col min="20" max="20" width="8.90625" style="12" customWidth="1"/>
    <col min="21" max="21" width="9.08984375" style="12"/>
    <col min="22" max="22" width="9.08984375" style="14"/>
    <col min="23" max="23" width="17.54296875" style="14" customWidth="1"/>
    <col min="24" max="24" width="18.81640625" style="14" customWidth="1"/>
    <col min="25" max="25" width="52.90625" style="14" bestFit="1" customWidth="1"/>
    <col min="26" max="26" width="21.453125" style="14" customWidth="1"/>
    <col min="27" max="30" width="9.1796875" style="14" bestFit="1" customWidth="1"/>
    <col min="31" max="31" width="12.90625" style="14" bestFit="1" customWidth="1"/>
    <col min="32" max="16384" width="9.08984375" style="14"/>
  </cols>
  <sheetData>
    <row r="1" spans="1:31" ht="18">
      <c r="A1" s="194" t="s">
        <v>100</v>
      </c>
      <c r="B1" s="175"/>
      <c r="D1" s="17"/>
      <c r="E1" s="17"/>
      <c r="F1" s="17"/>
    </row>
    <row r="2" spans="1:31" ht="32.25" customHeight="1" thickBot="1">
      <c r="A2" s="275" t="s">
        <v>69</v>
      </c>
      <c r="B2" s="275" t="s">
        <v>75</v>
      </c>
      <c r="C2" s="276" t="s">
        <v>30</v>
      </c>
      <c r="D2" s="239" t="s">
        <v>70</v>
      </c>
      <c r="E2" s="275" t="s">
        <v>42</v>
      </c>
      <c r="F2" s="275" t="s">
        <v>43</v>
      </c>
      <c r="G2" s="275" t="s">
        <v>29</v>
      </c>
      <c r="H2" s="277" t="s">
        <v>186</v>
      </c>
      <c r="I2" s="275" t="s">
        <v>338</v>
      </c>
      <c r="J2" s="275" t="s">
        <v>41</v>
      </c>
      <c r="K2" s="278" t="s">
        <v>62</v>
      </c>
      <c r="L2" s="275" t="s">
        <v>31</v>
      </c>
      <c r="M2" s="275" t="s">
        <v>32</v>
      </c>
      <c r="N2" s="275" t="s">
        <v>33</v>
      </c>
      <c r="O2" s="275" t="s">
        <v>34</v>
      </c>
      <c r="P2" s="279" t="s">
        <v>93</v>
      </c>
      <c r="Q2" s="279" t="s">
        <v>73</v>
      </c>
      <c r="R2" s="279" t="s">
        <v>74</v>
      </c>
      <c r="S2" s="279" t="s">
        <v>72</v>
      </c>
      <c r="T2" s="280" t="s">
        <v>90</v>
      </c>
      <c r="U2" s="289" t="s">
        <v>110</v>
      </c>
      <c r="W2" s="109" t="s">
        <v>171</v>
      </c>
      <c r="X2" s="109"/>
      <c r="Y2" s="109"/>
      <c r="Z2" s="109"/>
      <c r="AA2" s="103"/>
      <c r="AB2" s="103"/>
      <c r="AC2" s="103"/>
      <c r="AD2" s="103"/>
      <c r="AE2" s="98"/>
    </row>
    <row r="3" spans="1:31" ht="17.5" customHeight="1" thickTop="1" thickBot="1">
      <c r="A3" s="281">
        <v>1</v>
      </c>
      <c r="B3" s="281">
        <v>21</v>
      </c>
      <c r="C3" s="282" t="s">
        <v>71</v>
      </c>
      <c r="D3" s="283" t="s">
        <v>337</v>
      </c>
      <c r="E3" s="284" t="s">
        <v>63</v>
      </c>
      <c r="F3" s="284" t="s">
        <v>54</v>
      </c>
      <c r="G3" s="284" t="s">
        <v>271</v>
      </c>
      <c r="H3" s="285" t="s">
        <v>493</v>
      </c>
      <c r="I3" s="286">
        <v>11</v>
      </c>
      <c r="J3" s="287"/>
      <c r="K3" s="288" t="s">
        <v>636</v>
      </c>
      <c r="L3" s="289">
        <v>44</v>
      </c>
      <c r="M3" s="289">
        <v>41</v>
      </c>
      <c r="N3" s="289">
        <f t="shared" ref="N3:N37" si="0">L3+M3</f>
        <v>85</v>
      </c>
      <c r="O3" s="289">
        <f t="shared" ref="O3:O37" si="1">N3-I3</f>
        <v>74</v>
      </c>
      <c r="P3" s="289" t="s">
        <v>339</v>
      </c>
      <c r="Q3" s="239" t="s">
        <v>342</v>
      </c>
      <c r="R3" s="239"/>
      <c r="S3" s="290" t="s">
        <v>345</v>
      </c>
      <c r="T3" s="239">
        <f>B3</f>
        <v>21</v>
      </c>
      <c r="U3" s="239">
        <f>ROUND(I3*0.8,0)</f>
        <v>9</v>
      </c>
      <c r="W3" s="115" t="s">
        <v>117</v>
      </c>
      <c r="X3" s="116" t="s">
        <v>118</v>
      </c>
      <c r="Y3" s="116" t="s">
        <v>172</v>
      </c>
      <c r="Z3" s="132" t="s">
        <v>134</v>
      </c>
      <c r="AA3" s="133" t="s">
        <v>150</v>
      </c>
      <c r="AB3" s="134" t="s">
        <v>151</v>
      </c>
      <c r="AC3" s="134" t="s">
        <v>152</v>
      </c>
      <c r="AD3" s="134" t="s">
        <v>115</v>
      </c>
      <c r="AE3" s="135" t="s">
        <v>153</v>
      </c>
    </row>
    <row r="4" spans="1:31" ht="17.5" customHeight="1" thickTop="1">
      <c r="A4" s="281">
        <v>2</v>
      </c>
      <c r="B4" s="281">
        <v>18</v>
      </c>
      <c r="C4" s="282" t="s">
        <v>71</v>
      </c>
      <c r="D4" s="283" t="s">
        <v>158</v>
      </c>
      <c r="E4" s="284" t="s">
        <v>297</v>
      </c>
      <c r="F4" s="284" t="s">
        <v>298</v>
      </c>
      <c r="G4" s="284" t="s">
        <v>84</v>
      </c>
      <c r="H4" s="285" t="s">
        <v>494</v>
      </c>
      <c r="I4" s="286">
        <v>20</v>
      </c>
      <c r="J4" s="287"/>
      <c r="K4" s="248" t="s">
        <v>101</v>
      </c>
      <c r="L4" s="289">
        <v>45</v>
      </c>
      <c r="M4" s="289">
        <v>50</v>
      </c>
      <c r="N4" s="289">
        <f t="shared" si="0"/>
        <v>95</v>
      </c>
      <c r="O4" s="289">
        <f t="shared" si="1"/>
        <v>75</v>
      </c>
      <c r="P4" s="289"/>
      <c r="Q4" s="239"/>
      <c r="R4" s="239"/>
      <c r="S4" s="239"/>
      <c r="T4" s="239">
        <f t="shared" ref="T4:T37" si="2">B4</f>
        <v>18</v>
      </c>
      <c r="U4" s="239">
        <f>ROUND(I4*0.9,0)</f>
        <v>18</v>
      </c>
      <c r="W4" s="117" t="s">
        <v>17</v>
      </c>
      <c r="X4" s="113">
        <v>50</v>
      </c>
      <c r="Y4" s="114" t="s">
        <v>108</v>
      </c>
      <c r="Z4" s="104" t="str">
        <f t="shared" ref="Z4:Z11" si="3">H3</f>
        <v>大井 昌哉</v>
      </c>
      <c r="AA4" s="136">
        <f>L3</f>
        <v>44</v>
      </c>
      <c r="AB4" s="137">
        <f>M3</f>
        <v>41</v>
      </c>
      <c r="AC4" s="138">
        <f>AA4+AB4</f>
        <v>85</v>
      </c>
      <c r="AD4" s="138">
        <f>I3</f>
        <v>11</v>
      </c>
      <c r="AE4" s="139">
        <f>AC4-AD4</f>
        <v>74</v>
      </c>
    </row>
    <row r="5" spans="1:31" ht="17.5" customHeight="1">
      <c r="A5" s="281">
        <v>3</v>
      </c>
      <c r="B5" s="281">
        <v>15</v>
      </c>
      <c r="C5" s="282" t="s">
        <v>71</v>
      </c>
      <c r="D5" s="283" t="s">
        <v>330</v>
      </c>
      <c r="E5" s="284" t="s">
        <v>198</v>
      </c>
      <c r="F5" s="284" t="s">
        <v>199</v>
      </c>
      <c r="G5" s="284" t="s">
        <v>200</v>
      </c>
      <c r="H5" s="291" t="s">
        <v>587</v>
      </c>
      <c r="I5" s="286">
        <v>22</v>
      </c>
      <c r="J5" s="292"/>
      <c r="K5" s="248" t="s">
        <v>101</v>
      </c>
      <c r="L5" s="289">
        <v>48</v>
      </c>
      <c r="M5" s="289">
        <v>49</v>
      </c>
      <c r="N5" s="289">
        <f t="shared" si="0"/>
        <v>97</v>
      </c>
      <c r="O5" s="289">
        <f t="shared" si="1"/>
        <v>75</v>
      </c>
      <c r="P5" s="289"/>
      <c r="Q5" s="239"/>
      <c r="R5" s="239"/>
      <c r="S5" s="293"/>
      <c r="T5" s="239">
        <f t="shared" si="2"/>
        <v>15</v>
      </c>
      <c r="U5" s="239">
        <f>ROUND(I5*0.95,0)</f>
        <v>21</v>
      </c>
      <c r="W5" s="117" t="s">
        <v>119</v>
      </c>
      <c r="X5" s="100"/>
      <c r="Y5" s="102" t="s">
        <v>88</v>
      </c>
      <c r="Z5" s="104" t="str">
        <f t="shared" si="3"/>
        <v>山口 太一</v>
      </c>
      <c r="AA5" s="136">
        <f t="shared" ref="AA5:AA8" si="4">L4</f>
        <v>45</v>
      </c>
      <c r="AB5" s="137">
        <f t="shared" ref="AB5:AB8" si="5">M4</f>
        <v>50</v>
      </c>
      <c r="AC5" s="138">
        <f t="shared" ref="AC5:AC8" si="6">AA5+AB5</f>
        <v>95</v>
      </c>
      <c r="AD5" s="138">
        <f>I4</f>
        <v>20</v>
      </c>
      <c r="AE5" s="139">
        <f t="shared" ref="AE5:AE8" si="7">AC5-AD5</f>
        <v>75</v>
      </c>
    </row>
    <row r="6" spans="1:31" ht="17.5" customHeight="1">
      <c r="A6" s="281">
        <v>4</v>
      </c>
      <c r="B6" s="281">
        <v>12</v>
      </c>
      <c r="C6" s="282" t="s">
        <v>71</v>
      </c>
      <c r="D6" s="283" t="s">
        <v>109</v>
      </c>
      <c r="E6" s="284" t="s">
        <v>226</v>
      </c>
      <c r="F6" s="284" t="s">
        <v>227</v>
      </c>
      <c r="G6" s="284" t="s">
        <v>228</v>
      </c>
      <c r="H6" s="291" t="s">
        <v>588</v>
      </c>
      <c r="I6" s="286">
        <v>12</v>
      </c>
      <c r="J6" s="294"/>
      <c r="K6" s="248" t="s">
        <v>105</v>
      </c>
      <c r="L6" s="289">
        <v>43</v>
      </c>
      <c r="M6" s="289">
        <v>46</v>
      </c>
      <c r="N6" s="289">
        <f t="shared" si="0"/>
        <v>89</v>
      </c>
      <c r="O6" s="289">
        <f t="shared" si="1"/>
        <v>77</v>
      </c>
      <c r="P6" s="289"/>
      <c r="Q6" s="239"/>
      <c r="R6" s="239"/>
      <c r="S6" s="239"/>
      <c r="T6" s="239">
        <f t="shared" si="2"/>
        <v>12</v>
      </c>
      <c r="W6" s="117" t="s">
        <v>120</v>
      </c>
      <c r="X6" s="100"/>
      <c r="Y6" s="102" t="s">
        <v>154</v>
      </c>
      <c r="Z6" s="104" t="str">
        <f t="shared" si="3"/>
        <v>後藤 敦彦</v>
      </c>
      <c r="AA6" s="136">
        <f t="shared" si="4"/>
        <v>48</v>
      </c>
      <c r="AB6" s="137">
        <f t="shared" si="5"/>
        <v>49</v>
      </c>
      <c r="AC6" s="138">
        <f t="shared" si="6"/>
        <v>97</v>
      </c>
      <c r="AD6" s="138">
        <f>I5</f>
        <v>22</v>
      </c>
      <c r="AE6" s="139">
        <f t="shared" si="7"/>
        <v>75</v>
      </c>
    </row>
    <row r="7" spans="1:31" ht="17.5" customHeight="1">
      <c r="A7" s="281">
        <v>5</v>
      </c>
      <c r="B7" s="281">
        <v>11</v>
      </c>
      <c r="C7" s="282" t="s">
        <v>71</v>
      </c>
      <c r="D7" s="283" t="s">
        <v>332</v>
      </c>
      <c r="E7" s="284" t="s">
        <v>45</v>
      </c>
      <c r="F7" s="284" t="s">
        <v>293</v>
      </c>
      <c r="G7" s="284" t="s">
        <v>392</v>
      </c>
      <c r="H7" s="291" t="s">
        <v>589</v>
      </c>
      <c r="I7" s="286">
        <v>13</v>
      </c>
      <c r="J7" s="287"/>
      <c r="K7" s="248" t="s">
        <v>101</v>
      </c>
      <c r="L7" s="289">
        <v>44</v>
      </c>
      <c r="M7" s="289">
        <v>47</v>
      </c>
      <c r="N7" s="289">
        <f t="shared" si="0"/>
        <v>91</v>
      </c>
      <c r="O7" s="289">
        <f t="shared" si="1"/>
        <v>78</v>
      </c>
      <c r="P7" s="289" t="s">
        <v>342</v>
      </c>
      <c r="Q7" s="239"/>
      <c r="R7" s="239" t="s">
        <v>350</v>
      </c>
      <c r="S7" s="239"/>
      <c r="T7" s="239">
        <f t="shared" si="2"/>
        <v>11</v>
      </c>
      <c r="W7" s="117" t="s">
        <v>121</v>
      </c>
      <c r="X7" s="100"/>
      <c r="Y7" s="102" t="s">
        <v>173</v>
      </c>
      <c r="Z7" s="104" t="str">
        <f t="shared" si="3"/>
        <v>亀井 芳雄</v>
      </c>
      <c r="AA7" s="136">
        <f t="shared" si="4"/>
        <v>43</v>
      </c>
      <c r="AB7" s="137">
        <f t="shared" si="5"/>
        <v>46</v>
      </c>
      <c r="AC7" s="138">
        <f t="shared" si="6"/>
        <v>89</v>
      </c>
      <c r="AD7" s="138">
        <f>I6</f>
        <v>12</v>
      </c>
      <c r="AE7" s="139">
        <f t="shared" si="7"/>
        <v>77</v>
      </c>
    </row>
    <row r="8" spans="1:31" ht="17.5" customHeight="1" thickBot="1">
      <c r="A8" s="281">
        <v>6</v>
      </c>
      <c r="B8" s="281">
        <v>10</v>
      </c>
      <c r="C8" s="282" t="s">
        <v>71</v>
      </c>
      <c r="D8" s="283" t="s">
        <v>330</v>
      </c>
      <c r="E8" s="284" t="s">
        <v>193</v>
      </c>
      <c r="F8" s="284" t="s">
        <v>194</v>
      </c>
      <c r="G8" s="284" t="s">
        <v>187</v>
      </c>
      <c r="H8" s="291" t="s">
        <v>590</v>
      </c>
      <c r="I8" s="286">
        <v>14</v>
      </c>
      <c r="J8" s="287"/>
      <c r="K8" s="248" t="s">
        <v>104</v>
      </c>
      <c r="L8" s="289">
        <v>44</v>
      </c>
      <c r="M8" s="289">
        <v>49</v>
      </c>
      <c r="N8" s="289">
        <f t="shared" si="0"/>
        <v>93</v>
      </c>
      <c r="O8" s="289">
        <f t="shared" si="1"/>
        <v>79</v>
      </c>
      <c r="P8" s="289"/>
      <c r="Q8" s="290"/>
      <c r="R8" s="239" t="s">
        <v>584</v>
      </c>
      <c r="S8" s="290"/>
      <c r="T8" s="239">
        <f t="shared" si="2"/>
        <v>10</v>
      </c>
      <c r="W8" s="117" t="s">
        <v>122</v>
      </c>
      <c r="X8" s="100"/>
      <c r="Y8" s="102" t="s">
        <v>136</v>
      </c>
      <c r="Z8" s="104" t="str">
        <f t="shared" si="3"/>
        <v>橘 俊也</v>
      </c>
      <c r="AA8" s="140">
        <f t="shared" si="4"/>
        <v>44</v>
      </c>
      <c r="AB8" s="141">
        <f t="shared" si="5"/>
        <v>47</v>
      </c>
      <c r="AC8" s="106">
        <f t="shared" si="6"/>
        <v>91</v>
      </c>
      <c r="AD8" s="106">
        <f>I7</f>
        <v>13</v>
      </c>
      <c r="AE8" s="142">
        <f t="shared" si="7"/>
        <v>78</v>
      </c>
    </row>
    <row r="9" spans="1:31" ht="17.5" customHeight="1">
      <c r="A9" s="281">
        <v>7</v>
      </c>
      <c r="B9" s="281">
        <v>9</v>
      </c>
      <c r="C9" s="282" t="s">
        <v>71</v>
      </c>
      <c r="D9" s="283" t="s">
        <v>336</v>
      </c>
      <c r="E9" s="284" t="s">
        <v>301</v>
      </c>
      <c r="F9" s="284" t="s">
        <v>302</v>
      </c>
      <c r="G9" s="284" t="s">
        <v>303</v>
      </c>
      <c r="H9" s="291" t="s">
        <v>591</v>
      </c>
      <c r="I9" s="286">
        <v>16</v>
      </c>
      <c r="J9" s="287"/>
      <c r="K9" s="248" t="s">
        <v>101</v>
      </c>
      <c r="L9" s="289">
        <v>47</v>
      </c>
      <c r="M9" s="289">
        <v>48</v>
      </c>
      <c r="N9" s="289">
        <f t="shared" si="0"/>
        <v>95</v>
      </c>
      <c r="O9" s="289">
        <f t="shared" si="1"/>
        <v>79</v>
      </c>
      <c r="P9" s="289"/>
      <c r="Q9" s="239"/>
      <c r="R9" s="295"/>
      <c r="S9" s="239"/>
      <c r="T9" s="239">
        <f t="shared" si="2"/>
        <v>9</v>
      </c>
      <c r="W9" s="117" t="s">
        <v>123</v>
      </c>
      <c r="X9" s="99"/>
      <c r="Y9" s="102" t="s">
        <v>135</v>
      </c>
      <c r="Z9" s="131" t="str">
        <f t="shared" si="3"/>
        <v>チョー ダニー</v>
      </c>
      <c r="AA9" s="98"/>
      <c r="AB9" s="98"/>
      <c r="AC9" s="98"/>
      <c r="AD9" s="98"/>
      <c r="AE9" s="98"/>
    </row>
    <row r="10" spans="1:31" ht="17.5" customHeight="1">
      <c r="A10" s="281">
        <v>8</v>
      </c>
      <c r="B10" s="281">
        <v>8</v>
      </c>
      <c r="C10" s="282" t="s">
        <v>71</v>
      </c>
      <c r="D10" s="283" t="s">
        <v>329</v>
      </c>
      <c r="E10" s="284" t="s">
        <v>206</v>
      </c>
      <c r="F10" s="284" t="s">
        <v>207</v>
      </c>
      <c r="G10" s="284" t="s">
        <v>208</v>
      </c>
      <c r="H10" s="291" t="s">
        <v>592</v>
      </c>
      <c r="I10" s="286">
        <v>25</v>
      </c>
      <c r="J10" s="292"/>
      <c r="K10" s="248" t="s">
        <v>101</v>
      </c>
      <c r="L10" s="289">
        <v>52</v>
      </c>
      <c r="M10" s="289">
        <v>52</v>
      </c>
      <c r="N10" s="289">
        <f t="shared" si="0"/>
        <v>104</v>
      </c>
      <c r="O10" s="289">
        <f t="shared" si="1"/>
        <v>79</v>
      </c>
      <c r="P10" s="289"/>
      <c r="Q10" s="239"/>
      <c r="R10" s="239"/>
      <c r="S10" s="239"/>
      <c r="T10" s="239">
        <f t="shared" si="2"/>
        <v>8</v>
      </c>
      <c r="W10" s="117" t="s">
        <v>124</v>
      </c>
      <c r="X10" s="99"/>
      <c r="Y10" s="102" t="s">
        <v>174</v>
      </c>
      <c r="Z10" s="131" t="str">
        <f t="shared" si="3"/>
        <v>矢尾板 Tony</v>
      </c>
      <c r="AA10" s="98"/>
      <c r="AB10" s="98"/>
      <c r="AC10" s="98"/>
      <c r="AD10" s="98"/>
      <c r="AE10" s="98"/>
    </row>
    <row r="11" spans="1:31" ht="17.5" customHeight="1">
      <c r="A11" s="281">
        <v>9</v>
      </c>
      <c r="B11" s="281">
        <v>7</v>
      </c>
      <c r="C11" s="282" t="s">
        <v>71</v>
      </c>
      <c r="D11" s="283" t="s">
        <v>335</v>
      </c>
      <c r="E11" s="296" t="s">
        <v>7</v>
      </c>
      <c r="F11" s="296" t="s">
        <v>36</v>
      </c>
      <c r="G11" s="296" t="s">
        <v>3</v>
      </c>
      <c r="H11" s="291" t="s">
        <v>593</v>
      </c>
      <c r="I11" s="286">
        <v>15</v>
      </c>
      <c r="J11" s="297"/>
      <c r="K11" s="248" t="s">
        <v>105</v>
      </c>
      <c r="L11" s="289">
        <v>48</v>
      </c>
      <c r="M11" s="289">
        <v>47</v>
      </c>
      <c r="N11" s="289">
        <f t="shared" si="0"/>
        <v>95</v>
      </c>
      <c r="O11" s="289">
        <f t="shared" si="1"/>
        <v>80</v>
      </c>
      <c r="P11" s="289"/>
      <c r="Q11" s="239"/>
      <c r="R11" s="239"/>
      <c r="S11" s="239"/>
      <c r="T11" s="239">
        <f t="shared" si="2"/>
        <v>7</v>
      </c>
      <c r="W11" s="117" t="s">
        <v>125</v>
      </c>
      <c r="X11" s="99"/>
      <c r="Y11" s="104" t="s">
        <v>175</v>
      </c>
      <c r="Z11" s="131" t="str">
        <f t="shared" si="3"/>
        <v>肥嶋 俊明</v>
      </c>
      <c r="AA11" s="98"/>
      <c r="AB11" s="98"/>
      <c r="AC11" s="98"/>
      <c r="AD11" s="98"/>
      <c r="AE11" s="98"/>
    </row>
    <row r="12" spans="1:31" ht="17.5" customHeight="1">
      <c r="A12" s="281">
        <v>10</v>
      </c>
      <c r="B12" s="281">
        <v>6</v>
      </c>
      <c r="C12" s="282" t="s">
        <v>71</v>
      </c>
      <c r="D12" s="283" t="s">
        <v>159</v>
      </c>
      <c r="E12" s="296" t="s">
        <v>5</v>
      </c>
      <c r="F12" s="296" t="s">
        <v>6</v>
      </c>
      <c r="G12" s="296" t="s">
        <v>216</v>
      </c>
      <c r="H12" s="291" t="s">
        <v>594</v>
      </c>
      <c r="I12" s="286">
        <v>26</v>
      </c>
      <c r="J12" s="292"/>
      <c r="K12" s="248" t="s">
        <v>101</v>
      </c>
      <c r="L12" s="289">
        <v>46</v>
      </c>
      <c r="M12" s="289">
        <v>60</v>
      </c>
      <c r="N12" s="289">
        <f t="shared" si="0"/>
        <v>106</v>
      </c>
      <c r="O12" s="289">
        <f t="shared" si="1"/>
        <v>80</v>
      </c>
      <c r="P12" s="289" t="s">
        <v>340</v>
      </c>
      <c r="Q12" s="239"/>
      <c r="R12" s="239"/>
      <c r="S12" s="239"/>
      <c r="T12" s="239">
        <f t="shared" si="2"/>
        <v>6</v>
      </c>
      <c r="W12" s="117" t="s">
        <v>126</v>
      </c>
      <c r="X12" s="99"/>
      <c r="Y12" s="102" t="s">
        <v>139</v>
      </c>
      <c r="Z12" s="131"/>
      <c r="AA12" s="98"/>
      <c r="AB12" s="98"/>
      <c r="AC12" s="98"/>
      <c r="AD12" s="98"/>
      <c r="AE12" s="98"/>
    </row>
    <row r="13" spans="1:31" ht="17.5" customHeight="1">
      <c r="A13" s="281">
        <v>11</v>
      </c>
      <c r="B13" s="281">
        <v>5</v>
      </c>
      <c r="C13" s="282" t="s">
        <v>71</v>
      </c>
      <c r="D13" s="283" t="s">
        <v>332</v>
      </c>
      <c r="E13" s="284" t="s">
        <v>8</v>
      </c>
      <c r="F13" s="284" t="s">
        <v>9</v>
      </c>
      <c r="G13" s="298" t="s">
        <v>253</v>
      </c>
      <c r="H13" s="291" t="s">
        <v>595</v>
      </c>
      <c r="I13" s="286">
        <v>11</v>
      </c>
      <c r="J13" s="294"/>
      <c r="K13" s="248" t="s">
        <v>105</v>
      </c>
      <c r="L13" s="289">
        <v>48</v>
      </c>
      <c r="M13" s="289">
        <v>44</v>
      </c>
      <c r="N13" s="289">
        <f t="shared" si="0"/>
        <v>92</v>
      </c>
      <c r="O13" s="289">
        <f t="shared" si="1"/>
        <v>81</v>
      </c>
      <c r="P13" s="299"/>
      <c r="Q13" s="239"/>
      <c r="R13" s="239" t="s">
        <v>352</v>
      </c>
      <c r="S13" s="239"/>
      <c r="T13" s="239">
        <f t="shared" si="2"/>
        <v>5</v>
      </c>
      <c r="W13" s="117" t="s">
        <v>127</v>
      </c>
      <c r="X13" s="99"/>
      <c r="Y13" s="102" t="s">
        <v>137</v>
      </c>
      <c r="Z13" s="131" t="str">
        <f>H12</f>
        <v>市川 洋治</v>
      </c>
      <c r="AA13" s="98"/>
      <c r="AB13" s="98"/>
      <c r="AC13" s="98"/>
      <c r="AD13" s="98"/>
      <c r="AE13" s="98"/>
    </row>
    <row r="14" spans="1:31" ht="17.5" customHeight="1">
      <c r="A14" s="281">
        <v>12</v>
      </c>
      <c r="B14" s="281">
        <v>4</v>
      </c>
      <c r="C14" s="282" t="s">
        <v>71</v>
      </c>
      <c r="D14" s="283" t="s">
        <v>329</v>
      </c>
      <c r="E14" s="284" t="s">
        <v>82</v>
      </c>
      <c r="F14" s="284" t="s">
        <v>83</v>
      </c>
      <c r="G14" s="284" t="s">
        <v>187</v>
      </c>
      <c r="H14" s="291" t="s">
        <v>596</v>
      </c>
      <c r="I14" s="286">
        <v>16</v>
      </c>
      <c r="J14" s="287"/>
      <c r="K14" s="248" t="s">
        <v>101</v>
      </c>
      <c r="L14" s="289">
        <v>47</v>
      </c>
      <c r="M14" s="289">
        <v>50</v>
      </c>
      <c r="N14" s="289">
        <f t="shared" si="0"/>
        <v>97</v>
      </c>
      <c r="O14" s="289">
        <f t="shared" si="1"/>
        <v>81</v>
      </c>
      <c r="P14" s="289"/>
      <c r="Q14" s="239"/>
      <c r="R14" s="239"/>
      <c r="S14" s="239"/>
      <c r="T14" s="239">
        <f t="shared" si="2"/>
        <v>4</v>
      </c>
      <c r="W14" s="117" t="s">
        <v>155</v>
      </c>
      <c r="X14" s="99"/>
      <c r="Y14" s="102" t="s">
        <v>176</v>
      </c>
      <c r="Z14" s="131" t="str">
        <f>H13</f>
        <v>森岡 保弘</v>
      </c>
      <c r="AA14" s="98"/>
      <c r="AB14" s="98"/>
      <c r="AC14" s="98"/>
      <c r="AD14" s="98"/>
      <c r="AE14" s="98"/>
    </row>
    <row r="15" spans="1:31" ht="17.5" customHeight="1">
      <c r="A15" s="281">
        <v>13</v>
      </c>
      <c r="B15" s="281">
        <v>3</v>
      </c>
      <c r="C15" s="282" t="s">
        <v>71</v>
      </c>
      <c r="D15" s="283" t="s">
        <v>333</v>
      </c>
      <c r="E15" s="284" t="s">
        <v>76</v>
      </c>
      <c r="F15" s="284" t="s">
        <v>77</v>
      </c>
      <c r="G15" s="284" t="s">
        <v>85</v>
      </c>
      <c r="H15" s="284" t="s">
        <v>233</v>
      </c>
      <c r="I15" s="286">
        <v>21</v>
      </c>
      <c r="J15" s="292"/>
      <c r="K15" s="248" t="s">
        <v>101</v>
      </c>
      <c r="L15" s="289">
        <v>51</v>
      </c>
      <c r="M15" s="289">
        <v>51</v>
      </c>
      <c r="N15" s="289">
        <f t="shared" si="0"/>
        <v>102</v>
      </c>
      <c r="O15" s="289">
        <f t="shared" si="1"/>
        <v>81</v>
      </c>
      <c r="P15" s="289"/>
      <c r="Q15" s="239"/>
      <c r="R15" s="239"/>
      <c r="S15" s="239"/>
      <c r="T15" s="239">
        <f t="shared" si="2"/>
        <v>3</v>
      </c>
      <c r="W15" s="117" t="s">
        <v>128</v>
      </c>
      <c r="X15" s="99"/>
      <c r="Y15" s="102"/>
      <c r="Z15" s="131" t="str">
        <f>H14</f>
        <v>山田 真巳</v>
      </c>
      <c r="AA15" s="98"/>
      <c r="AB15" s="98"/>
      <c r="AC15" s="98"/>
      <c r="AD15" s="98"/>
      <c r="AE15" s="98"/>
    </row>
    <row r="16" spans="1:31" ht="17.5" customHeight="1">
      <c r="A16" s="281">
        <v>14</v>
      </c>
      <c r="B16" s="281">
        <v>2</v>
      </c>
      <c r="C16" s="282" t="s">
        <v>71</v>
      </c>
      <c r="D16" s="283" t="s">
        <v>335</v>
      </c>
      <c r="E16" s="284" t="s">
        <v>305</v>
      </c>
      <c r="F16" s="284" t="s">
        <v>210</v>
      </c>
      <c r="G16" s="296" t="s">
        <v>3</v>
      </c>
      <c r="H16" s="291" t="s">
        <v>597</v>
      </c>
      <c r="I16" s="286">
        <v>18</v>
      </c>
      <c r="J16" s="289"/>
      <c r="K16" s="248" t="s">
        <v>101</v>
      </c>
      <c r="L16" s="289">
        <v>50</v>
      </c>
      <c r="M16" s="289">
        <v>50</v>
      </c>
      <c r="N16" s="289">
        <f t="shared" si="0"/>
        <v>100</v>
      </c>
      <c r="O16" s="289">
        <f t="shared" si="1"/>
        <v>82</v>
      </c>
      <c r="P16" s="289"/>
      <c r="Q16" s="239"/>
      <c r="R16" s="239"/>
      <c r="S16" s="239"/>
      <c r="T16" s="239">
        <f t="shared" si="2"/>
        <v>2</v>
      </c>
      <c r="W16" s="117" t="s">
        <v>177</v>
      </c>
      <c r="X16" s="99"/>
      <c r="Y16" s="102" t="s">
        <v>178</v>
      </c>
      <c r="Z16" s="131" t="str">
        <f>H17</f>
        <v>田中 浩之</v>
      </c>
      <c r="AA16" s="98"/>
      <c r="AB16" s="98"/>
      <c r="AC16" s="98"/>
      <c r="AD16" s="98"/>
      <c r="AE16" s="98"/>
    </row>
    <row r="17" spans="1:31" ht="17.5" customHeight="1">
      <c r="A17" s="281">
        <v>15</v>
      </c>
      <c r="B17" s="281">
        <v>1</v>
      </c>
      <c r="C17" s="282" t="s">
        <v>71</v>
      </c>
      <c r="D17" s="283" t="s">
        <v>336</v>
      </c>
      <c r="E17" s="284" t="s">
        <v>295</v>
      </c>
      <c r="F17" s="284" t="s">
        <v>296</v>
      </c>
      <c r="G17" s="284" t="s">
        <v>187</v>
      </c>
      <c r="H17" s="291" t="s">
        <v>598</v>
      </c>
      <c r="I17" s="286">
        <v>18</v>
      </c>
      <c r="J17" s="287"/>
      <c r="K17" s="248" t="s">
        <v>101</v>
      </c>
      <c r="L17" s="289">
        <v>49</v>
      </c>
      <c r="M17" s="289">
        <v>51</v>
      </c>
      <c r="N17" s="289">
        <f t="shared" si="0"/>
        <v>100</v>
      </c>
      <c r="O17" s="289">
        <f t="shared" si="1"/>
        <v>82</v>
      </c>
      <c r="P17" s="289"/>
      <c r="Q17" s="239"/>
      <c r="R17" s="239"/>
      <c r="S17" s="239"/>
      <c r="T17" s="239">
        <f t="shared" si="2"/>
        <v>1</v>
      </c>
      <c r="W17" s="117" t="s">
        <v>138</v>
      </c>
      <c r="X17" s="99"/>
      <c r="Y17" s="102" t="s">
        <v>179</v>
      </c>
      <c r="Z17" s="131" t="str">
        <f>H20</f>
        <v>水澤 淳子</v>
      </c>
      <c r="AA17" s="112"/>
      <c r="AB17" s="98"/>
      <c r="AC17" s="98"/>
      <c r="AD17" s="98"/>
      <c r="AE17" s="98"/>
    </row>
    <row r="18" spans="1:31" ht="17.5" customHeight="1">
      <c r="A18" s="281">
        <v>16</v>
      </c>
      <c r="B18" s="281">
        <v>1</v>
      </c>
      <c r="C18" s="282" t="s">
        <v>71</v>
      </c>
      <c r="D18" s="283" t="s">
        <v>159</v>
      </c>
      <c r="E18" s="284" t="s">
        <v>239</v>
      </c>
      <c r="F18" s="284" t="s">
        <v>57</v>
      </c>
      <c r="G18" s="284" t="s">
        <v>61</v>
      </c>
      <c r="H18" s="291" t="s">
        <v>599</v>
      </c>
      <c r="I18" s="286">
        <v>21</v>
      </c>
      <c r="J18" s="294"/>
      <c r="K18" s="248" t="s">
        <v>101</v>
      </c>
      <c r="L18" s="289">
        <v>52</v>
      </c>
      <c r="M18" s="289">
        <v>51</v>
      </c>
      <c r="N18" s="289">
        <f t="shared" si="0"/>
        <v>103</v>
      </c>
      <c r="O18" s="289">
        <f t="shared" si="1"/>
        <v>82</v>
      </c>
      <c r="P18" s="289"/>
      <c r="Q18" s="239"/>
      <c r="R18" s="239"/>
      <c r="S18" s="239"/>
      <c r="T18" s="239">
        <f t="shared" si="2"/>
        <v>1</v>
      </c>
      <c r="W18" s="117" t="s">
        <v>129</v>
      </c>
      <c r="X18" s="110"/>
      <c r="Y18" s="102" t="s">
        <v>180</v>
      </c>
      <c r="Z18" s="131" t="str">
        <f>H22</f>
        <v>原田 直幸</v>
      </c>
      <c r="AA18" s="111"/>
      <c r="AB18" s="98"/>
      <c r="AC18" s="98"/>
      <c r="AD18" s="98"/>
      <c r="AE18" s="98"/>
    </row>
    <row r="19" spans="1:31" ht="17.5" customHeight="1">
      <c r="A19" s="281">
        <v>17</v>
      </c>
      <c r="B19" s="281">
        <v>1</v>
      </c>
      <c r="C19" s="282" t="s">
        <v>71</v>
      </c>
      <c r="D19" s="283" t="s">
        <v>330</v>
      </c>
      <c r="E19" s="284" t="s">
        <v>250</v>
      </c>
      <c r="F19" s="284" t="s">
        <v>251</v>
      </c>
      <c r="G19" s="284" t="s">
        <v>252</v>
      </c>
      <c r="H19" s="291" t="s">
        <v>600</v>
      </c>
      <c r="I19" s="286">
        <v>26</v>
      </c>
      <c r="J19" s="289"/>
      <c r="K19" s="248" t="s">
        <v>101</v>
      </c>
      <c r="L19" s="289">
        <v>55</v>
      </c>
      <c r="M19" s="289">
        <v>53</v>
      </c>
      <c r="N19" s="289">
        <f t="shared" si="0"/>
        <v>108</v>
      </c>
      <c r="O19" s="289">
        <f t="shared" si="1"/>
        <v>82</v>
      </c>
      <c r="P19" s="289"/>
      <c r="Q19" s="239"/>
      <c r="R19" s="239"/>
      <c r="S19" s="239"/>
      <c r="T19" s="239">
        <f t="shared" si="2"/>
        <v>1</v>
      </c>
      <c r="W19" s="117" t="s">
        <v>181</v>
      </c>
      <c r="X19" s="110"/>
      <c r="Y19" s="102" t="s">
        <v>182</v>
      </c>
      <c r="Z19" s="131" t="str">
        <f>H24</f>
        <v>杉田 修一</v>
      </c>
      <c r="AA19" s="111"/>
      <c r="AB19" s="98"/>
      <c r="AC19" s="98"/>
      <c r="AD19" s="98"/>
      <c r="AE19" s="98"/>
    </row>
    <row r="20" spans="1:31" ht="17.5" customHeight="1">
      <c r="A20" s="281">
        <v>18</v>
      </c>
      <c r="B20" s="281">
        <v>1</v>
      </c>
      <c r="C20" s="282" t="s">
        <v>71</v>
      </c>
      <c r="D20" s="283" t="s">
        <v>159</v>
      </c>
      <c r="E20" s="284" t="s">
        <v>37</v>
      </c>
      <c r="F20" s="284" t="s">
        <v>60</v>
      </c>
      <c r="G20" s="284" t="s">
        <v>3</v>
      </c>
      <c r="H20" s="291" t="s">
        <v>601</v>
      </c>
      <c r="I20" s="286">
        <v>32</v>
      </c>
      <c r="J20" s="294"/>
      <c r="K20" s="248" t="s">
        <v>104</v>
      </c>
      <c r="L20" s="289">
        <v>55</v>
      </c>
      <c r="M20" s="289">
        <v>59</v>
      </c>
      <c r="N20" s="289">
        <f t="shared" si="0"/>
        <v>114</v>
      </c>
      <c r="O20" s="289">
        <f t="shared" si="1"/>
        <v>82</v>
      </c>
      <c r="P20" s="289"/>
      <c r="Q20" s="239"/>
      <c r="R20" s="239"/>
      <c r="S20" s="239"/>
      <c r="T20" s="239">
        <f t="shared" si="2"/>
        <v>1</v>
      </c>
      <c r="W20" s="117" t="s">
        <v>130</v>
      </c>
      <c r="X20" s="99"/>
      <c r="Y20" s="102" t="s">
        <v>140</v>
      </c>
      <c r="Z20" s="131" t="str">
        <f>H25</f>
        <v>藤城 靖大</v>
      </c>
      <c r="AA20" s="111"/>
      <c r="AB20" s="98"/>
      <c r="AC20" s="98"/>
      <c r="AD20" s="98"/>
      <c r="AE20" s="98"/>
    </row>
    <row r="21" spans="1:31" ht="17.5" customHeight="1">
      <c r="A21" s="281">
        <v>19</v>
      </c>
      <c r="B21" s="281">
        <v>1</v>
      </c>
      <c r="C21" s="282" t="s">
        <v>71</v>
      </c>
      <c r="D21" s="283" t="s">
        <v>331</v>
      </c>
      <c r="E21" s="296" t="s">
        <v>37</v>
      </c>
      <c r="F21" s="296" t="s">
        <v>248</v>
      </c>
      <c r="G21" s="284" t="s">
        <v>249</v>
      </c>
      <c r="H21" s="291" t="s">
        <v>602</v>
      </c>
      <c r="I21" s="286">
        <v>10</v>
      </c>
      <c r="J21" s="294"/>
      <c r="K21" s="248" t="s">
        <v>101</v>
      </c>
      <c r="L21" s="289">
        <v>44</v>
      </c>
      <c r="M21" s="289">
        <v>49</v>
      </c>
      <c r="N21" s="289">
        <f t="shared" si="0"/>
        <v>93</v>
      </c>
      <c r="O21" s="289">
        <f t="shared" si="1"/>
        <v>83</v>
      </c>
      <c r="P21" s="289"/>
      <c r="Q21" s="239"/>
      <c r="R21" s="239"/>
      <c r="S21" s="239"/>
      <c r="T21" s="239">
        <f t="shared" si="2"/>
        <v>1</v>
      </c>
      <c r="W21" s="117" t="s">
        <v>131</v>
      </c>
      <c r="X21" s="99"/>
      <c r="Y21" s="102" t="s">
        <v>180</v>
      </c>
      <c r="Z21" s="131" t="str">
        <f>H27</f>
        <v>岡田 純</v>
      </c>
      <c r="AA21" s="111"/>
      <c r="AB21" s="98"/>
      <c r="AC21" s="98"/>
      <c r="AD21" s="98"/>
      <c r="AE21" s="98"/>
    </row>
    <row r="22" spans="1:31" ht="17.5" customHeight="1">
      <c r="A22" s="281">
        <v>20</v>
      </c>
      <c r="B22" s="281">
        <v>1</v>
      </c>
      <c r="C22" s="282" t="s">
        <v>71</v>
      </c>
      <c r="D22" s="283" t="s">
        <v>329</v>
      </c>
      <c r="E22" s="284" t="s">
        <v>91</v>
      </c>
      <c r="F22" s="284" t="s">
        <v>92</v>
      </c>
      <c r="G22" s="284" t="s">
        <v>201</v>
      </c>
      <c r="H22" s="291" t="s">
        <v>603</v>
      </c>
      <c r="I22" s="286">
        <v>24</v>
      </c>
      <c r="J22" s="294"/>
      <c r="K22" s="248" t="s">
        <v>101</v>
      </c>
      <c r="L22" s="289">
        <v>47</v>
      </c>
      <c r="M22" s="289">
        <v>60</v>
      </c>
      <c r="N22" s="289">
        <f t="shared" si="0"/>
        <v>107</v>
      </c>
      <c r="O22" s="289">
        <f t="shared" si="1"/>
        <v>83</v>
      </c>
      <c r="P22" s="289"/>
      <c r="Q22" s="239"/>
      <c r="R22" s="239"/>
      <c r="S22" s="239"/>
      <c r="T22" s="239">
        <f t="shared" si="2"/>
        <v>1</v>
      </c>
      <c r="W22" s="117" t="s">
        <v>132</v>
      </c>
      <c r="X22" s="99"/>
      <c r="Y22" s="102"/>
      <c r="Z22" s="131" t="str">
        <f>H30</f>
        <v>高田 祥久</v>
      </c>
      <c r="AA22" s="111"/>
      <c r="AB22" s="98"/>
      <c r="AC22" s="98"/>
      <c r="AD22" s="98"/>
      <c r="AE22" s="98"/>
    </row>
    <row r="23" spans="1:31" ht="17.5" customHeight="1">
      <c r="A23" s="281">
        <v>21</v>
      </c>
      <c r="B23" s="281">
        <v>1</v>
      </c>
      <c r="C23" s="282" t="s">
        <v>71</v>
      </c>
      <c r="D23" s="283" t="s">
        <v>331</v>
      </c>
      <c r="E23" s="284" t="s">
        <v>221</v>
      </c>
      <c r="F23" s="284" t="s">
        <v>222</v>
      </c>
      <c r="G23" s="284" t="s">
        <v>223</v>
      </c>
      <c r="H23" s="291" t="s">
        <v>604</v>
      </c>
      <c r="I23" s="286">
        <v>25</v>
      </c>
      <c r="J23" s="287"/>
      <c r="K23" s="248" t="s">
        <v>104</v>
      </c>
      <c r="L23" s="289">
        <v>56</v>
      </c>
      <c r="M23" s="289">
        <v>52</v>
      </c>
      <c r="N23" s="289">
        <f t="shared" si="0"/>
        <v>108</v>
      </c>
      <c r="O23" s="289">
        <f t="shared" si="1"/>
        <v>83</v>
      </c>
      <c r="P23" s="289"/>
      <c r="Q23" s="239"/>
      <c r="R23" s="239" t="s">
        <v>585</v>
      </c>
      <c r="S23" s="239"/>
      <c r="T23" s="239">
        <f t="shared" si="2"/>
        <v>1</v>
      </c>
      <c r="W23" s="117" t="s">
        <v>183</v>
      </c>
      <c r="X23" s="99"/>
      <c r="Y23" s="102" t="s">
        <v>89</v>
      </c>
      <c r="Z23" s="131" t="str">
        <f>H31</f>
        <v>須川 雅子</v>
      </c>
      <c r="AA23" s="111"/>
      <c r="AB23" s="98"/>
      <c r="AC23" s="98"/>
      <c r="AD23" s="98"/>
      <c r="AE23" s="98"/>
    </row>
    <row r="24" spans="1:31" ht="17.5" customHeight="1">
      <c r="A24" s="281">
        <v>22</v>
      </c>
      <c r="B24" s="281">
        <v>1</v>
      </c>
      <c r="C24" s="282" t="s">
        <v>71</v>
      </c>
      <c r="D24" s="283" t="s">
        <v>158</v>
      </c>
      <c r="E24" s="284" t="s">
        <v>288</v>
      </c>
      <c r="F24" s="284" t="s">
        <v>289</v>
      </c>
      <c r="G24" s="284" t="s">
        <v>290</v>
      </c>
      <c r="H24" s="291" t="s">
        <v>605</v>
      </c>
      <c r="I24" s="286">
        <v>17</v>
      </c>
      <c r="J24" s="294"/>
      <c r="K24" s="248" t="s">
        <v>101</v>
      </c>
      <c r="L24" s="289">
        <v>48</v>
      </c>
      <c r="M24" s="289">
        <v>53</v>
      </c>
      <c r="N24" s="289">
        <f t="shared" si="0"/>
        <v>101</v>
      </c>
      <c r="O24" s="289">
        <f t="shared" si="1"/>
        <v>84</v>
      </c>
      <c r="P24" s="289"/>
      <c r="Q24" s="239"/>
      <c r="R24" s="239"/>
      <c r="S24" s="239"/>
      <c r="T24" s="239">
        <f t="shared" si="2"/>
        <v>1</v>
      </c>
      <c r="W24" s="117" t="s">
        <v>133</v>
      </c>
      <c r="X24" s="99"/>
      <c r="Y24" s="102" t="s">
        <v>182</v>
      </c>
      <c r="Z24" s="131" t="str">
        <f>H32</f>
        <v>菊池 美江</v>
      </c>
      <c r="AA24" s="111"/>
      <c r="AB24" s="98"/>
      <c r="AC24" s="98"/>
      <c r="AD24" s="98"/>
      <c r="AE24" s="98"/>
    </row>
    <row r="25" spans="1:31" ht="17.5" customHeight="1">
      <c r="A25" s="281">
        <v>23</v>
      </c>
      <c r="B25" s="281">
        <v>1</v>
      </c>
      <c r="C25" s="282" t="s">
        <v>71</v>
      </c>
      <c r="D25" s="283" t="s">
        <v>331</v>
      </c>
      <c r="E25" s="284" t="s">
        <v>195</v>
      </c>
      <c r="F25" s="284" t="s">
        <v>196</v>
      </c>
      <c r="G25" s="284" t="s">
        <v>197</v>
      </c>
      <c r="H25" s="291" t="s">
        <v>606</v>
      </c>
      <c r="I25" s="286">
        <v>18</v>
      </c>
      <c r="J25" s="289"/>
      <c r="K25" s="248" t="s">
        <v>101</v>
      </c>
      <c r="L25" s="289">
        <v>58</v>
      </c>
      <c r="M25" s="289">
        <v>44</v>
      </c>
      <c r="N25" s="289">
        <f t="shared" si="0"/>
        <v>102</v>
      </c>
      <c r="O25" s="289">
        <f t="shared" si="1"/>
        <v>84</v>
      </c>
      <c r="P25" s="289"/>
      <c r="Q25" s="239"/>
      <c r="R25" s="239"/>
      <c r="S25" s="239"/>
      <c r="T25" s="239">
        <f t="shared" si="2"/>
        <v>1</v>
      </c>
      <c r="W25" s="117" t="s">
        <v>141</v>
      </c>
      <c r="X25" s="99"/>
      <c r="Y25" s="102" t="s">
        <v>178</v>
      </c>
      <c r="Z25" s="131" t="str">
        <f>H35</f>
        <v>Candy 長井</v>
      </c>
      <c r="AA25" s="111"/>
      <c r="AB25" s="98"/>
      <c r="AC25" s="98"/>
      <c r="AD25" s="98"/>
      <c r="AE25" s="98"/>
    </row>
    <row r="26" spans="1:31" ht="17.5" customHeight="1">
      <c r="A26" s="281">
        <v>24</v>
      </c>
      <c r="B26" s="281">
        <v>1</v>
      </c>
      <c r="C26" s="282" t="s">
        <v>71</v>
      </c>
      <c r="D26" s="283" t="s">
        <v>109</v>
      </c>
      <c r="E26" s="284" t="s">
        <v>190</v>
      </c>
      <c r="F26" s="284" t="s">
        <v>191</v>
      </c>
      <c r="G26" s="284" t="s">
        <v>192</v>
      </c>
      <c r="H26" s="291" t="s">
        <v>607</v>
      </c>
      <c r="I26" s="286">
        <v>23</v>
      </c>
      <c r="J26" s="297"/>
      <c r="K26" s="248" t="s">
        <v>101</v>
      </c>
      <c r="L26" s="289">
        <v>54</v>
      </c>
      <c r="M26" s="289">
        <v>53</v>
      </c>
      <c r="N26" s="289">
        <f t="shared" si="0"/>
        <v>107</v>
      </c>
      <c r="O26" s="289">
        <f t="shared" si="1"/>
        <v>84</v>
      </c>
      <c r="P26" s="289"/>
      <c r="Q26" s="239"/>
      <c r="R26" s="239"/>
      <c r="S26" s="239"/>
      <c r="T26" s="239">
        <f t="shared" si="2"/>
        <v>1</v>
      </c>
      <c r="W26" s="117" t="s">
        <v>142</v>
      </c>
      <c r="X26" s="99"/>
      <c r="Y26" s="102" t="s">
        <v>184</v>
      </c>
      <c r="Z26" s="131" t="str">
        <f>H37</f>
        <v>堀 雅博</v>
      </c>
      <c r="AA26" s="112"/>
      <c r="AB26" s="98"/>
      <c r="AC26" s="98"/>
      <c r="AD26" s="98"/>
      <c r="AE26" s="98"/>
    </row>
    <row r="27" spans="1:31" ht="17.5" customHeight="1">
      <c r="A27" s="281">
        <v>25</v>
      </c>
      <c r="B27" s="281">
        <v>1</v>
      </c>
      <c r="C27" s="282" t="s">
        <v>71</v>
      </c>
      <c r="D27" s="283" t="s">
        <v>336</v>
      </c>
      <c r="E27" s="296" t="s">
        <v>272</v>
      </c>
      <c r="F27" s="296" t="s">
        <v>273</v>
      </c>
      <c r="G27" s="296" t="s">
        <v>274</v>
      </c>
      <c r="H27" s="291" t="s">
        <v>608</v>
      </c>
      <c r="I27" s="286">
        <v>16</v>
      </c>
      <c r="J27" s="287"/>
      <c r="K27" s="248" t="s">
        <v>101</v>
      </c>
      <c r="L27" s="289">
        <v>52</v>
      </c>
      <c r="M27" s="289">
        <v>49</v>
      </c>
      <c r="N27" s="289">
        <f t="shared" si="0"/>
        <v>101</v>
      </c>
      <c r="O27" s="289">
        <f t="shared" si="1"/>
        <v>85</v>
      </c>
      <c r="P27" s="289"/>
      <c r="Q27" s="239" t="s">
        <v>354</v>
      </c>
      <c r="R27" s="239"/>
      <c r="S27" s="239"/>
      <c r="T27" s="239">
        <f t="shared" si="2"/>
        <v>1</v>
      </c>
      <c r="W27" s="117" t="s">
        <v>143</v>
      </c>
      <c r="X27" s="99"/>
      <c r="Y27" s="102"/>
      <c r="Z27" s="131"/>
      <c r="AA27" s="111"/>
      <c r="AB27" s="98"/>
      <c r="AC27" s="98"/>
      <c r="AD27" s="98"/>
      <c r="AE27" s="98"/>
    </row>
    <row r="28" spans="1:31" ht="17.5" customHeight="1">
      <c r="A28" s="281">
        <v>26</v>
      </c>
      <c r="B28" s="281">
        <v>1</v>
      </c>
      <c r="C28" s="282" t="s">
        <v>71</v>
      </c>
      <c r="D28" s="283" t="s">
        <v>334</v>
      </c>
      <c r="E28" s="284" t="s">
        <v>58</v>
      </c>
      <c r="F28" s="284" t="s">
        <v>59</v>
      </c>
      <c r="G28" s="284" t="s">
        <v>242</v>
      </c>
      <c r="H28" s="291" t="s">
        <v>609</v>
      </c>
      <c r="I28" s="286">
        <v>24</v>
      </c>
      <c r="J28" s="294"/>
      <c r="K28" s="248" t="s">
        <v>101</v>
      </c>
      <c r="L28" s="289">
        <v>55</v>
      </c>
      <c r="M28" s="289">
        <v>54</v>
      </c>
      <c r="N28" s="289">
        <f t="shared" si="0"/>
        <v>109</v>
      </c>
      <c r="O28" s="289">
        <f t="shared" si="1"/>
        <v>85</v>
      </c>
      <c r="P28" s="289" t="s">
        <v>341</v>
      </c>
      <c r="Q28" s="239"/>
      <c r="R28" s="239"/>
      <c r="S28" s="239"/>
      <c r="T28" s="239">
        <f t="shared" si="2"/>
        <v>1</v>
      </c>
      <c r="W28" s="117" t="s">
        <v>144</v>
      </c>
      <c r="X28" s="99"/>
      <c r="Y28" s="102"/>
      <c r="Z28" s="131"/>
      <c r="AA28" s="98"/>
      <c r="AB28" s="98"/>
      <c r="AC28" s="98"/>
      <c r="AD28" s="98"/>
      <c r="AE28" s="98"/>
    </row>
    <row r="29" spans="1:31" ht="17.5" customHeight="1">
      <c r="A29" s="281">
        <v>27</v>
      </c>
      <c r="B29" s="281">
        <v>1</v>
      </c>
      <c r="C29" s="282" t="s">
        <v>71</v>
      </c>
      <c r="D29" s="283" t="s">
        <v>337</v>
      </c>
      <c r="E29" s="284" t="s">
        <v>53</v>
      </c>
      <c r="F29" s="284" t="s">
        <v>44</v>
      </c>
      <c r="G29" s="284" t="s">
        <v>3</v>
      </c>
      <c r="H29" s="291" t="s">
        <v>610</v>
      </c>
      <c r="I29" s="286">
        <v>19</v>
      </c>
      <c r="J29" s="294"/>
      <c r="K29" s="248" t="s">
        <v>105</v>
      </c>
      <c r="L29" s="289">
        <v>56</v>
      </c>
      <c r="M29" s="289">
        <v>49</v>
      </c>
      <c r="N29" s="289">
        <f t="shared" si="0"/>
        <v>105</v>
      </c>
      <c r="O29" s="289">
        <f t="shared" si="1"/>
        <v>86</v>
      </c>
      <c r="P29" s="289"/>
      <c r="Q29" s="239"/>
      <c r="R29" s="239"/>
      <c r="S29" s="239"/>
      <c r="T29" s="239">
        <f t="shared" si="2"/>
        <v>1</v>
      </c>
      <c r="W29" s="117" t="s">
        <v>145</v>
      </c>
      <c r="X29" s="99"/>
      <c r="Y29" s="102"/>
      <c r="Z29" s="131"/>
      <c r="AA29" s="98"/>
      <c r="AB29" s="98"/>
      <c r="AC29" s="98"/>
      <c r="AD29" s="98"/>
      <c r="AE29" s="98"/>
    </row>
    <row r="30" spans="1:31" ht="17.5" customHeight="1" thickBot="1">
      <c r="A30" s="281">
        <v>28</v>
      </c>
      <c r="B30" s="281">
        <v>1</v>
      </c>
      <c r="C30" s="282" t="s">
        <v>71</v>
      </c>
      <c r="D30" s="283" t="s">
        <v>159</v>
      </c>
      <c r="E30" s="284" t="s">
        <v>87</v>
      </c>
      <c r="F30" s="284" t="s">
        <v>294</v>
      </c>
      <c r="G30" s="284" t="s">
        <v>86</v>
      </c>
      <c r="H30" s="291" t="s">
        <v>611</v>
      </c>
      <c r="I30" s="286">
        <v>32</v>
      </c>
      <c r="J30" s="287"/>
      <c r="K30" s="248" t="s">
        <v>101</v>
      </c>
      <c r="L30" s="289">
        <v>60</v>
      </c>
      <c r="M30" s="289">
        <v>58</v>
      </c>
      <c r="N30" s="289">
        <f t="shared" si="0"/>
        <v>118</v>
      </c>
      <c r="O30" s="289">
        <f t="shared" si="1"/>
        <v>86</v>
      </c>
      <c r="P30" s="289"/>
      <c r="Q30" s="239"/>
      <c r="R30" s="239"/>
      <c r="S30" s="239"/>
      <c r="T30" s="239">
        <f t="shared" si="2"/>
        <v>1</v>
      </c>
      <c r="W30" s="117" t="s">
        <v>185</v>
      </c>
      <c r="X30" s="100">
        <v>20</v>
      </c>
      <c r="Y30" s="102"/>
      <c r="Z30" s="131" t="str">
        <f>H36</f>
        <v>小久保 隆啓</v>
      </c>
      <c r="AA30" s="105"/>
      <c r="AB30" s="105"/>
      <c r="AC30" s="105"/>
      <c r="AD30" s="105"/>
      <c r="AE30" s="98"/>
    </row>
    <row r="31" spans="1:31" ht="17.5" customHeight="1">
      <c r="A31" s="281">
        <v>29</v>
      </c>
      <c r="B31" s="281">
        <v>1</v>
      </c>
      <c r="C31" s="282" t="s">
        <v>71</v>
      </c>
      <c r="D31" s="283" t="s">
        <v>334</v>
      </c>
      <c r="E31" s="284" t="s">
        <v>38</v>
      </c>
      <c r="F31" s="284" t="s">
        <v>39</v>
      </c>
      <c r="G31" s="284" t="s">
        <v>40</v>
      </c>
      <c r="H31" s="291" t="s">
        <v>612</v>
      </c>
      <c r="I31" s="286">
        <v>36</v>
      </c>
      <c r="J31" s="297"/>
      <c r="K31" s="248" t="s">
        <v>104</v>
      </c>
      <c r="L31" s="289">
        <v>61</v>
      </c>
      <c r="M31" s="289">
        <v>62</v>
      </c>
      <c r="N31" s="289">
        <f t="shared" si="0"/>
        <v>123</v>
      </c>
      <c r="O31" s="289">
        <f t="shared" si="1"/>
        <v>87</v>
      </c>
      <c r="P31" s="289"/>
      <c r="Q31" s="239"/>
      <c r="R31" s="239"/>
      <c r="S31" s="239"/>
      <c r="T31" s="239">
        <f t="shared" si="2"/>
        <v>1</v>
      </c>
      <c r="W31" s="117" t="s">
        <v>156</v>
      </c>
      <c r="X31" s="100">
        <v>20</v>
      </c>
      <c r="Y31" s="101"/>
      <c r="Z31" s="182" t="s">
        <v>344</v>
      </c>
      <c r="AA31" s="173">
        <f>L3</f>
        <v>44</v>
      </c>
      <c r="AB31" s="171">
        <f t="shared" ref="AB31:AC31" si="8">M3</f>
        <v>41</v>
      </c>
      <c r="AC31" s="174">
        <f t="shared" si="8"/>
        <v>85</v>
      </c>
      <c r="AD31" s="105"/>
      <c r="AE31" s="105"/>
    </row>
    <row r="32" spans="1:31" ht="17.5" customHeight="1" thickBot="1">
      <c r="A32" s="281">
        <v>30</v>
      </c>
      <c r="B32" s="281">
        <v>1</v>
      </c>
      <c r="C32" s="282" t="s">
        <v>71</v>
      </c>
      <c r="D32" s="283" t="s">
        <v>335</v>
      </c>
      <c r="E32" s="284" t="s">
        <v>7</v>
      </c>
      <c r="F32" s="284" t="s">
        <v>46</v>
      </c>
      <c r="G32" s="284" t="s">
        <v>3</v>
      </c>
      <c r="H32" s="284" t="s">
        <v>613</v>
      </c>
      <c r="I32" s="286">
        <v>29</v>
      </c>
      <c r="J32" s="294"/>
      <c r="K32" s="248" t="s">
        <v>104</v>
      </c>
      <c r="L32" s="289">
        <v>59</v>
      </c>
      <c r="M32" s="289">
        <v>59</v>
      </c>
      <c r="N32" s="289">
        <f t="shared" si="0"/>
        <v>118</v>
      </c>
      <c r="O32" s="289">
        <f t="shared" si="1"/>
        <v>89</v>
      </c>
      <c r="P32" s="289"/>
      <c r="Q32" s="239"/>
      <c r="R32" s="239"/>
      <c r="S32" s="239"/>
      <c r="T32" s="239">
        <f t="shared" si="2"/>
        <v>1</v>
      </c>
      <c r="W32" s="118" t="s">
        <v>157</v>
      </c>
      <c r="X32" s="119"/>
      <c r="Y32" s="120" t="s">
        <v>357</v>
      </c>
      <c r="Z32" s="172" t="s">
        <v>343</v>
      </c>
      <c r="AA32" s="140">
        <v>45</v>
      </c>
      <c r="AB32" s="106">
        <v>42</v>
      </c>
      <c r="AC32" s="107">
        <v>87</v>
      </c>
      <c r="AD32" s="108"/>
      <c r="AE32" s="108"/>
    </row>
    <row r="33" spans="1:21" ht="17.5" customHeight="1" thickTop="1">
      <c r="A33" s="281">
        <v>31</v>
      </c>
      <c r="B33" s="281">
        <v>1</v>
      </c>
      <c r="C33" s="282" t="s">
        <v>71</v>
      </c>
      <c r="D33" s="283" t="s">
        <v>333</v>
      </c>
      <c r="E33" s="296" t="s">
        <v>275</v>
      </c>
      <c r="F33" s="296" t="s">
        <v>276</v>
      </c>
      <c r="G33" s="296" t="s">
        <v>3</v>
      </c>
      <c r="H33" s="291" t="s">
        <v>614</v>
      </c>
      <c r="I33" s="286">
        <v>36</v>
      </c>
      <c r="J33" s="292"/>
      <c r="K33" s="248" t="s">
        <v>101</v>
      </c>
      <c r="L33" s="289">
        <v>60</v>
      </c>
      <c r="M33" s="289">
        <v>66</v>
      </c>
      <c r="N33" s="289">
        <f t="shared" si="0"/>
        <v>126</v>
      </c>
      <c r="O33" s="289">
        <f t="shared" si="1"/>
        <v>90</v>
      </c>
      <c r="P33" s="289"/>
      <c r="Q33" s="239"/>
      <c r="R33" s="239"/>
      <c r="S33" s="239"/>
      <c r="T33" s="239">
        <f t="shared" si="2"/>
        <v>1</v>
      </c>
    </row>
    <row r="34" spans="1:21" ht="17.5" customHeight="1">
      <c r="A34" s="281">
        <v>32</v>
      </c>
      <c r="B34" s="281">
        <v>1</v>
      </c>
      <c r="C34" s="282" t="s">
        <v>71</v>
      </c>
      <c r="D34" s="283" t="s">
        <v>329</v>
      </c>
      <c r="E34" s="296" t="s">
        <v>78</v>
      </c>
      <c r="F34" s="296" t="s">
        <v>79</v>
      </c>
      <c r="G34" s="296" t="s">
        <v>187</v>
      </c>
      <c r="H34" s="291" t="s">
        <v>615</v>
      </c>
      <c r="I34" s="286">
        <v>15</v>
      </c>
      <c r="J34" s="300"/>
      <c r="K34" s="248" t="s">
        <v>105</v>
      </c>
      <c r="L34" s="289">
        <v>59</v>
      </c>
      <c r="M34" s="289">
        <v>47</v>
      </c>
      <c r="N34" s="289">
        <f t="shared" si="0"/>
        <v>106</v>
      </c>
      <c r="O34" s="289">
        <f t="shared" si="1"/>
        <v>91</v>
      </c>
      <c r="P34" s="289"/>
      <c r="Q34" s="239"/>
      <c r="R34" s="239"/>
      <c r="S34" s="239"/>
      <c r="T34" s="239">
        <f t="shared" si="2"/>
        <v>1</v>
      </c>
    </row>
    <row r="35" spans="1:21" ht="14.25" customHeight="1">
      <c r="A35" s="281">
        <v>33</v>
      </c>
      <c r="B35" s="281">
        <v>1</v>
      </c>
      <c r="C35" s="282" t="s">
        <v>71</v>
      </c>
      <c r="D35" s="283" t="s">
        <v>109</v>
      </c>
      <c r="E35" s="296" t="s">
        <v>10</v>
      </c>
      <c r="F35" s="296" t="s">
        <v>11</v>
      </c>
      <c r="G35" s="296" t="s">
        <v>187</v>
      </c>
      <c r="H35" s="301" t="s">
        <v>616</v>
      </c>
      <c r="I35" s="286">
        <v>28</v>
      </c>
      <c r="J35" s="294"/>
      <c r="K35" s="248" t="s">
        <v>104</v>
      </c>
      <c r="L35" s="289">
        <v>59</v>
      </c>
      <c r="M35" s="289">
        <v>60</v>
      </c>
      <c r="N35" s="289">
        <f t="shared" si="0"/>
        <v>119</v>
      </c>
      <c r="O35" s="289">
        <f t="shared" si="1"/>
        <v>91</v>
      </c>
      <c r="P35" s="289"/>
      <c r="Q35" s="239"/>
      <c r="R35" s="239"/>
      <c r="S35" s="239"/>
      <c r="T35" s="239">
        <f t="shared" si="2"/>
        <v>1</v>
      </c>
    </row>
    <row r="36" spans="1:21" ht="20.5" customHeight="1">
      <c r="A36" s="281">
        <v>34</v>
      </c>
      <c r="B36" s="281">
        <v>1</v>
      </c>
      <c r="C36" s="282" t="s">
        <v>71</v>
      </c>
      <c r="D36" s="283" t="s">
        <v>333</v>
      </c>
      <c r="E36" s="284" t="s">
        <v>237</v>
      </c>
      <c r="F36" s="284" t="s">
        <v>238</v>
      </c>
      <c r="G36" s="284" t="s">
        <v>187</v>
      </c>
      <c r="H36" s="291" t="s">
        <v>617</v>
      </c>
      <c r="I36" s="286">
        <v>22</v>
      </c>
      <c r="J36" s="297"/>
      <c r="K36" s="248" t="s">
        <v>101</v>
      </c>
      <c r="L36" s="289">
        <v>63</v>
      </c>
      <c r="M36" s="289">
        <v>51</v>
      </c>
      <c r="N36" s="289">
        <f t="shared" si="0"/>
        <v>114</v>
      </c>
      <c r="O36" s="289">
        <f t="shared" si="1"/>
        <v>92</v>
      </c>
      <c r="P36" s="289"/>
      <c r="Q36" s="239" t="s">
        <v>348</v>
      </c>
      <c r="R36" s="239" t="s">
        <v>349</v>
      </c>
      <c r="S36" s="239"/>
      <c r="T36" s="239">
        <f t="shared" si="2"/>
        <v>1</v>
      </c>
      <c r="U36" s="239">
        <f>I36+1</f>
        <v>23</v>
      </c>
    </row>
    <row r="37" spans="1:21" ht="15" customHeight="1">
      <c r="A37" s="281">
        <v>35</v>
      </c>
      <c r="B37" s="281">
        <v>1</v>
      </c>
      <c r="C37" s="282" t="s">
        <v>71</v>
      </c>
      <c r="D37" s="283" t="s">
        <v>332</v>
      </c>
      <c r="E37" s="284" t="s">
        <v>211</v>
      </c>
      <c r="F37" s="284" t="s">
        <v>212</v>
      </c>
      <c r="G37" s="284" t="s">
        <v>213</v>
      </c>
      <c r="H37" s="291" t="s">
        <v>618</v>
      </c>
      <c r="I37" s="286">
        <v>36</v>
      </c>
      <c r="J37" s="287"/>
      <c r="K37" s="248" t="s">
        <v>105</v>
      </c>
      <c r="L37" s="289">
        <v>62</v>
      </c>
      <c r="M37" s="289">
        <v>66</v>
      </c>
      <c r="N37" s="289">
        <f t="shared" si="0"/>
        <v>128</v>
      </c>
      <c r="O37" s="289">
        <f t="shared" si="1"/>
        <v>92</v>
      </c>
      <c r="P37" s="289"/>
      <c r="Q37" s="239"/>
      <c r="R37" s="239"/>
      <c r="S37" s="239"/>
      <c r="T37" s="239">
        <f t="shared" si="2"/>
        <v>1</v>
      </c>
    </row>
    <row r="38" spans="1:21" ht="15" customHeight="1">
      <c r="A38" s="191"/>
      <c r="B38" s="191"/>
      <c r="C38" s="176"/>
      <c r="D38" s="183"/>
      <c r="E38" s="181"/>
      <c r="F38" s="181"/>
      <c r="G38" s="181"/>
      <c r="H38" s="179"/>
      <c r="I38" s="180"/>
      <c r="J38" s="177"/>
      <c r="K38" s="68"/>
      <c r="L38" s="39"/>
      <c r="M38" s="39"/>
      <c r="N38" s="39"/>
      <c r="O38" s="39"/>
      <c r="P38" s="39"/>
    </row>
    <row r="39" spans="1:21" ht="15" customHeight="1">
      <c r="A39" s="191"/>
      <c r="B39" s="191"/>
      <c r="C39" s="176"/>
      <c r="D39" s="178"/>
      <c r="E39" s="178"/>
      <c r="F39" s="178"/>
      <c r="G39" s="178"/>
      <c r="H39" s="39"/>
      <c r="I39" s="39"/>
      <c r="J39" s="39"/>
      <c r="K39" s="12"/>
      <c r="L39" s="39"/>
      <c r="M39" s="39"/>
      <c r="N39" s="39"/>
      <c r="O39" s="39"/>
      <c r="P39" s="39"/>
    </row>
    <row r="40" spans="1:21" ht="28">
      <c r="A40" s="191"/>
      <c r="B40" s="191"/>
      <c r="C40" s="176"/>
      <c r="D40" s="239" t="s">
        <v>70</v>
      </c>
      <c r="E40" s="275" t="s">
        <v>42</v>
      </c>
      <c r="F40" s="275" t="s">
        <v>43</v>
      </c>
      <c r="G40" s="275" t="s">
        <v>29</v>
      </c>
      <c r="H40" s="277" t="s">
        <v>186</v>
      </c>
      <c r="I40" s="275" t="s">
        <v>338</v>
      </c>
      <c r="J40" s="275"/>
      <c r="K40" s="302" t="s">
        <v>62</v>
      </c>
      <c r="L40" s="275" t="s">
        <v>31</v>
      </c>
      <c r="M40" s="275" t="s">
        <v>32</v>
      </c>
      <c r="N40" s="275" t="s">
        <v>33</v>
      </c>
      <c r="O40" s="303" t="s">
        <v>34</v>
      </c>
      <c r="P40" s="304" t="s">
        <v>93</v>
      </c>
      <c r="Q40" s="279" t="s">
        <v>73</v>
      </c>
      <c r="R40" s="279" t="s">
        <v>74</v>
      </c>
      <c r="S40" s="280" t="s">
        <v>621</v>
      </c>
    </row>
    <row r="41" spans="1:21" ht="20.5" customHeight="1">
      <c r="A41" s="191"/>
      <c r="B41" s="191"/>
      <c r="C41" s="176"/>
      <c r="D41" s="283" t="s">
        <v>337</v>
      </c>
      <c r="E41" s="284" t="s">
        <v>323</v>
      </c>
      <c r="F41" s="284" t="s">
        <v>324</v>
      </c>
      <c r="G41" s="284"/>
      <c r="H41" s="305" t="s">
        <v>464</v>
      </c>
      <c r="I41" s="306" t="s">
        <v>310</v>
      </c>
      <c r="J41" s="287"/>
      <c r="K41" s="248" t="s">
        <v>101</v>
      </c>
      <c r="L41" s="289">
        <v>45</v>
      </c>
      <c r="M41" s="289">
        <v>42</v>
      </c>
      <c r="N41" s="289">
        <f t="shared" ref="N41:N53" si="9">L41+M41</f>
        <v>87</v>
      </c>
      <c r="O41" s="307"/>
      <c r="P41" s="307"/>
      <c r="Q41" s="239" t="s">
        <v>353</v>
      </c>
      <c r="R41" s="239"/>
      <c r="S41" s="290" t="s">
        <v>345</v>
      </c>
    </row>
    <row r="42" spans="1:21" ht="20.5" customHeight="1">
      <c r="A42" s="191"/>
      <c r="B42" s="191"/>
      <c r="C42" s="176"/>
      <c r="D42" s="283" t="s">
        <v>334</v>
      </c>
      <c r="E42" s="284" t="s">
        <v>316</v>
      </c>
      <c r="F42" s="284" t="s">
        <v>317</v>
      </c>
      <c r="G42" s="284" t="s">
        <v>187</v>
      </c>
      <c r="H42" s="291" t="s">
        <v>619</v>
      </c>
      <c r="I42" s="306" t="s">
        <v>310</v>
      </c>
      <c r="J42" s="294"/>
      <c r="K42" s="248" t="s">
        <v>105</v>
      </c>
      <c r="L42" s="289">
        <v>44</v>
      </c>
      <c r="M42" s="289">
        <v>45</v>
      </c>
      <c r="N42" s="289">
        <f t="shared" si="9"/>
        <v>89</v>
      </c>
      <c r="O42" s="307"/>
      <c r="P42" s="307"/>
      <c r="Q42" s="239"/>
      <c r="R42" s="239"/>
      <c r="S42" s="239"/>
    </row>
    <row r="43" spans="1:21" ht="20.5" customHeight="1">
      <c r="A43" s="191"/>
      <c r="B43" s="191"/>
      <c r="C43" s="176"/>
      <c r="D43" s="283" t="s">
        <v>158</v>
      </c>
      <c r="E43" s="284" t="s">
        <v>314</v>
      </c>
      <c r="F43" s="284" t="s">
        <v>315</v>
      </c>
      <c r="G43" s="284" t="s">
        <v>187</v>
      </c>
      <c r="H43" s="305" t="s">
        <v>460</v>
      </c>
      <c r="I43" s="306" t="s">
        <v>310</v>
      </c>
      <c r="J43" s="294"/>
      <c r="K43" s="248" t="s">
        <v>101</v>
      </c>
      <c r="L43" s="289">
        <v>46</v>
      </c>
      <c r="M43" s="289">
        <v>45</v>
      </c>
      <c r="N43" s="289">
        <f t="shared" si="9"/>
        <v>91</v>
      </c>
      <c r="O43" s="307"/>
      <c r="P43" s="307"/>
      <c r="Q43" s="239"/>
      <c r="R43" s="239"/>
      <c r="S43" s="239"/>
    </row>
    <row r="44" spans="1:21" ht="20.5" customHeight="1">
      <c r="A44" s="191"/>
      <c r="B44" s="191"/>
      <c r="C44" s="176"/>
      <c r="D44" s="283" t="s">
        <v>337</v>
      </c>
      <c r="E44" s="284" t="s">
        <v>166</v>
      </c>
      <c r="F44" s="284" t="s">
        <v>325</v>
      </c>
      <c r="G44" s="284" t="s">
        <v>187</v>
      </c>
      <c r="H44" s="284" t="s">
        <v>326</v>
      </c>
      <c r="I44" s="306" t="s">
        <v>310</v>
      </c>
      <c r="J44" s="308"/>
      <c r="K44" s="248" t="s">
        <v>101</v>
      </c>
      <c r="L44" s="289">
        <v>49</v>
      </c>
      <c r="M44" s="289">
        <v>43</v>
      </c>
      <c r="N44" s="289">
        <f t="shared" si="9"/>
        <v>92</v>
      </c>
      <c r="O44" s="307"/>
      <c r="P44" s="307"/>
      <c r="Q44" s="239"/>
      <c r="R44" s="239"/>
      <c r="S44" s="239"/>
    </row>
    <row r="45" spans="1:21" ht="20.5" customHeight="1">
      <c r="A45" s="191"/>
      <c r="B45" s="191"/>
      <c r="C45" s="176"/>
      <c r="D45" s="283" t="s">
        <v>109</v>
      </c>
      <c r="E45" s="284" t="s">
        <v>327</v>
      </c>
      <c r="F45" s="284" t="s">
        <v>356</v>
      </c>
      <c r="G45" s="284" t="s">
        <v>187</v>
      </c>
      <c r="H45" s="309" t="s">
        <v>328</v>
      </c>
      <c r="I45" s="306" t="s">
        <v>310</v>
      </c>
      <c r="J45" s="287"/>
      <c r="K45" s="248" t="s">
        <v>101</v>
      </c>
      <c r="L45" s="289">
        <v>53</v>
      </c>
      <c r="M45" s="289">
        <v>49</v>
      </c>
      <c r="N45" s="289">
        <f t="shared" si="9"/>
        <v>102</v>
      </c>
      <c r="O45" s="307"/>
      <c r="P45" s="307"/>
      <c r="Q45" s="239"/>
      <c r="R45" s="239"/>
      <c r="S45" s="239"/>
    </row>
    <row r="46" spans="1:21" ht="20.5" customHeight="1">
      <c r="A46" s="191"/>
      <c r="B46" s="191"/>
      <c r="C46" s="176"/>
      <c r="D46" s="283" t="s">
        <v>158</v>
      </c>
      <c r="E46" s="296" t="s">
        <v>203</v>
      </c>
      <c r="F46" s="296" t="s">
        <v>204</v>
      </c>
      <c r="G46" s="284" t="s">
        <v>187</v>
      </c>
      <c r="H46" s="310" t="s">
        <v>205</v>
      </c>
      <c r="I46" s="286" t="s">
        <v>107</v>
      </c>
      <c r="J46" s="294"/>
      <c r="K46" s="248" t="s">
        <v>101</v>
      </c>
      <c r="L46" s="289">
        <v>51</v>
      </c>
      <c r="M46" s="289">
        <v>55</v>
      </c>
      <c r="N46" s="289">
        <f t="shared" si="9"/>
        <v>106</v>
      </c>
      <c r="O46" s="307"/>
      <c r="P46" s="307"/>
      <c r="Q46" s="239"/>
      <c r="R46" s="239" t="s">
        <v>351</v>
      </c>
      <c r="S46" s="239"/>
    </row>
    <row r="47" spans="1:21" ht="20.5" customHeight="1">
      <c r="A47" s="191"/>
      <c r="B47" s="191"/>
      <c r="C47" s="176"/>
      <c r="D47" s="283" t="s">
        <v>331</v>
      </c>
      <c r="E47" s="284" t="s">
        <v>311</v>
      </c>
      <c r="F47" s="284" t="s">
        <v>312</v>
      </c>
      <c r="G47" s="284" t="s">
        <v>313</v>
      </c>
      <c r="H47" s="305" t="s">
        <v>459</v>
      </c>
      <c r="I47" s="306" t="s">
        <v>310</v>
      </c>
      <c r="J47" s="297"/>
      <c r="K47" s="248" t="s">
        <v>105</v>
      </c>
      <c r="L47" s="289">
        <v>52</v>
      </c>
      <c r="M47" s="289">
        <v>56</v>
      </c>
      <c r="N47" s="289">
        <f t="shared" si="9"/>
        <v>108</v>
      </c>
      <c r="O47" s="307"/>
      <c r="P47" s="307"/>
      <c r="Q47" s="239"/>
      <c r="R47" s="239"/>
      <c r="S47" s="239"/>
    </row>
    <row r="48" spans="1:21" ht="20.5" customHeight="1">
      <c r="A48" s="191"/>
      <c r="B48" s="191"/>
      <c r="C48" s="176"/>
      <c r="D48" s="283" t="s">
        <v>332</v>
      </c>
      <c r="E48" s="311" t="s">
        <v>320</v>
      </c>
      <c r="F48" s="311" t="s">
        <v>322</v>
      </c>
      <c r="G48" s="311"/>
      <c r="H48" s="305" t="s">
        <v>463</v>
      </c>
      <c r="I48" s="306" t="s">
        <v>310</v>
      </c>
      <c r="J48" s="294"/>
      <c r="K48" s="248" t="s">
        <v>101</v>
      </c>
      <c r="L48" s="289">
        <v>59</v>
      </c>
      <c r="M48" s="289">
        <v>54</v>
      </c>
      <c r="N48" s="289">
        <f t="shared" si="9"/>
        <v>113</v>
      </c>
      <c r="O48" s="307"/>
      <c r="P48" s="307"/>
      <c r="Q48" s="239"/>
      <c r="R48" s="239"/>
      <c r="S48" s="239"/>
    </row>
    <row r="49" spans="1:21" ht="20.5" customHeight="1">
      <c r="A49" s="191"/>
      <c r="B49" s="39"/>
      <c r="C49" s="176"/>
      <c r="D49" s="283" t="s">
        <v>336</v>
      </c>
      <c r="E49" s="311" t="s">
        <v>320</v>
      </c>
      <c r="F49" s="311" t="s">
        <v>321</v>
      </c>
      <c r="G49" s="311"/>
      <c r="H49" s="312" t="s">
        <v>462</v>
      </c>
      <c r="I49" s="306" t="s">
        <v>310</v>
      </c>
      <c r="J49" s="292"/>
      <c r="K49" s="248" t="s">
        <v>104</v>
      </c>
      <c r="L49" s="289">
        <v>61</v>
      </c>
      <c r="M49" s="289">
        <v>52</v>
      </c>
      <c r="N49" s="289">
        <f t="shared" si="9"/>
        <v>113</v>
      </c>
      <c r="O49" s="307"/>
      <c r="P49" s="307"/>
      <c r="Q49" s="239"/>
      <c r="R49" s="239"/>
      <c r="S49" s="239"/>
    </row>
    <row r="50" spans="1:21" ht="20.5" customHeight="1">
      <c r="A50" s="191"/>
      <c r="B50" s="39"/>
      <c r="C50" s="176"/>
      <c r="D50" s="283" t="s">
        <v>333</v>
      </c>
      <c r="E50" s="284" t="s">
        <v>318</v>
      </c>
      <c r="F50" s="284" t="s">
        <v>319</v>
      </c>
      <c r="G50" s="284" t="s">
        <v>187</v>
      </c>
      <c r="H50" s="305" t="s">
        <v>461</v>
      </c>
      <c r="I50" s="306" t="s">
        <v>310</v>
      </c>
      <c r="J50" s="294"/>
      <c r="K50" s="248" t="s">
        <v>101</v>
      </c>
      <c r="L50" s="289">
        <v>56</v>
      </c>
      <c r="M50" s="289">
        <v>61</v>
      </c>
      <c r="N50" s="289">
        <f t="shared" si="9"/>
        <v>117</v>
      </c>
      <c r="O50" s="307"/>
      <c r="P50" s="307"/>
      <c r="Q50" s="239"/>
      <c r="R50" s="239"/>
      <c r="S50" s="239"/>
    </row>
    <row r="51" spans="1:21" ht="20.5" customHeight="1">
      <c r="A51" s="191"/>
      <c r="B51" s="39"/>
      <c r="C51" s="176"/>
      <c r="D51" s="283" t="s">
        <v>334</v>
      </c>
      <c r="E51" s="296" t="s">
        <v>277</v>
      </c>
      <c r="F51" s="296" t="s">
        <v>278</v>
      </c>
      <c r="G51" s="296" t="s">
        <v>279</v>
      </c>
      <c r="H51" s="305" t="s">
        <v>440</v>
      </c>
      <c r="I51" s="286" t="s">
        <v>107</v>
      </c>
      <c r="J51" s="292"/>
      <c r="K51" s="248" t="s">
        <v>101</v>
      </c>
      <c r="L51" s="289">
        <v>57</v>
      </c>
      <c r="M51" s="289">
        <v>62</v>
      </c>
      <c r="N51" s="289">
        <f t="shared" si="9"/>
        <v>119</v>
      </c>
      <c r="O51" s="307"/>
      <c r="P51" s="307"/>
      <c r="Q51" s="239"/>
      <c r="R51" s="239"/>
      <c r="S51" s="239"/>
    </row>
    <row r="52" spans="1:21" ht="20.5" customHeight="1">
      <c r="A52" s="191"/>
      <c r="B52" s="39"/>
      <c r="C52" s="176"/>
      <c r="D52" s="283" t="s">
        <v>335</v>
      </c>
      <c r="E52" s="284" t="s">
        <v>307</v>
      </c>
      <c r="F52" s="284" t="s">
        <v>308</v>
      </c>
      <c r="G52" s="284" t="s">
        <v>309</v>
      </c>
      <c r="H52" s="285" t="s">
        <v>458</v>
      </c>
      <c r="I52" s="306" t="s">
        <v>310</v>
      </c>
      <c r="J52" s="308"/>
      <c r="K52" s="248" t="s">
        <v>101</v>
      </c>
      <c r="L52" s="289">
        <v>67</v>
      </c>
      <c r="M52" s="289">
        <v>66</v>
      </c>
      <c r="N52" s="289">
        <f t="shared" si="9"/>
        <v>133</v>
      </c>
      <c r="O52" s="307"/>
      <c r="P52" s="307"/>
      <c r="Q52" s="239"/>
      <c r="R52" s="239"/>
      <c r="S52" s="239"/>
    </row>
    <row r="53" spans="1:21" ht="20" customHeight="1">
      <c r="A53" s="191"/>
      <c r="B53" s="39"/>
      <c r="C53" s="176"/>
      <c r="D53" s="283" t="s">
        <v>330</v>
      </c>
      <c r="E53" s="284" t="s">
        <v>217</v>
      </c>
      <c r="F53" s="284" t="s">
        <v>218</v>
      </c>
      <c r="G53" s="284" t="s">
        <v>219</v>
      </c>
      <c r="H53" s="291" t="s">
        <v>620</v>
      </c>
      <c r="I53" s="286" t="s">
        <v>220</v>
      </c>
      <c r="J53" s="292"/>
      <c r="K53" s="248" t="s">
        <v>101</v>
      </c>
      <c r="L53" s="289">
        <v>68</v>
      </c>
      <c r="M53" s="289">
        <v>70</v>
      </c>
      <c r="N53" s="289">
        <f t="shared" si="9"/>
        <v>138</v>
      </c>
      <c r="O53" s="307"/>
      <c r="P53" s="307"/>
      <c r="Q53" s="239"/>
      <c r="R53" s="239"/>
      <c r="S53" s="239"/>
      <c r="U53" s="239">
        <v>36</v>
      </c>
    </row>
    <row r="54" spans="1:21">
      <c r="K54" s="12"/>
    </row>
    <row r="55" spans="1:21">
      <c r="K55" s="12"/>
    </row>
    <row r="56" spans="1:21">
      <c r="K56" s="12"/>
    </row>
    <row r="57" spans="1:21">
      <c r="K57" s="12"/>
    </row>
    <row r="58" spans="1:21">
      <c r="K58" s="12"/>
    </row>
    <row r="59" spans="1:21">
      <c r="K59" s="12"/>
    </row>
    <row r="60" spans="1:21">
      <c r="K60" s="12"/>
    </row>
    <row r="61" spans="1:21">
      <c r="K61" s="12"/>
    </row>
    <row r="62" spans="1:21">
      <c r="K62" s="12"/>
    </row>
  </sheetData>
  <phoneticPr fontId="59"/>
  <dataValidations count="3">
    <dataValidation type="list" allowBlank="1" showInputMessage="1" showErrorMessage="1" sqref="C3:C48" xr:uid="{00000000-0002-0000-0100-000000000000}">
      <formula1>"会員,NEW-1,NEW-2,GUEST"</formula1>
    </dataValidation>
    <dataValidation type="list" allowBlank="1" showInputMessage="1" sqref="K45:K46 K48:K53" xr:uid="{7D9D76A7-98E3-448B-8B77-CC35507C34A9}">
      <formula1>$V$4:$V$6</formula1>
    </dataValidation>
    <dataValidation type="list" allowBlank="1" showInputMessage="1" sqref="K47 K3:K38 K41:K44" xr:uid="{109E1551-8793-425F-9AAB-22908246B724}">
      <formula1>$V$4:$V$8</formula1>
    </dataValidation>
  </dataValidations>
  <printOptions gridLines="1"/>
  <pageMargins left="0.25" right="0.25" top="0.75" bottom="0.75" header="0.3" footer="0.3"/>
  <pageSetup scale="6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BAA41-9133-492B-91DF-1DD2C8C141E4}">
  <sheetPr>
    <pageSetUpPr fitToPage="1"/>
  </sheetPr>
  <dimension ref="A1:AF113"/>
  <sheetViews>
    <sheetView topLeftCell="A10" workbookViewId="0">
      <selection activeCell="J26" sqref="J26"/>
    </sheetView>
  </sheetViews>
  <sheetFormatPr defaultColWidth="9.08984375" defaultRowHeight="14"/>
  <cols>
    <col min="1" max="1" width="5.54296875" style="12" customWidth="1"/>
    <col min="2" max="2" width="8.6328125" style="21" customWidth="1"/>
    <col min="3" max="3" width="6.81640625" style="12" customWidth="1"/>
    <col min="4" max="4" width="13.08984375" style="14" bestFit="1" customWidth="1"/>
    <col min="5" max="5" width="15" style="14" bestFit="1" customWidth="1"/>
    <col min="6" max="6" width="37.81640625" style="14" customWidth="1"/>
    <col min="7" max="7" width="24.08984375" style="14" customWidth="1"/>
    <col min="8" max="8" width="8.08984375" style="12" customWidth="1"/>
    <col min="9" max="9" width="6.90625" style="12" customWidth="1"/>
    <col min="10" max="10" width="5.6328125" style="12" customWidth="1"/>
    <col min="11" max="11" width="5.453125" style="12" customWidth="1"/>
    <col min="12" max="12" width="8.36328125" style="12" customWidth="1"/>
    <col min="13" max="13" width="5.36328125" style="12" customWidth="1"/>
    <col min="14" max="14" width="4.6328125" style="14" customWidth="1"/>
    <col min="15" max="15" width="12.08984375" style="12" bestFit="1" customWidth="1"/>
    <col min="16" max="16" width="10.1796875" style="12" bestFit="1" customWidth="1"/>
    <col min="17" max="17" width="10.90625" style="12" customWidth="1"/>
    <col min="18" max="18" width="11.08984375" style="12" customWidth="1"/>
    <col min="19" max="19" width="6.6328125" style="12" bestFit="1" customWidth="1"/>
    <col min="20" max="20" width="7.81640625" style="24" bestFit="1" customWidth="1"/>
    <col min="21" max="21" width="8.1796875" style="12" bestFit="1" customWidth="1"/>
    <col min="22" max="22" width="8.81640625" style="12" bestFit="1" customWidth="1"/>
    <col min="23" max="23" width="9.08984375" style="12" customWidth="1"/>
    <col min="24" max="24" width="17" style="12" customWidth="1"/>
    <col min="25" max="25" width="11.453125" style="14" customWidth="1"/>
    <col min="26" max="26" width="54.08984375" style="14" bestFit="1" customWidth="1"/>
    <col min="27" max="27" width="17.6328125" style="14" bestFit="1" customWidth="1"/>
    <col min="28" max="31" width="9.08984375" style="14"/>
    <col min="32" max="32" width="12.453125" style="14" bestFit="1" customWidth="1"/>
    <col min="33" max="16384" width="9.08984375" style="14"/>
  </cols>
  <sheetData>
    <row r="1" spans="1:32" ht="18">
      <c r="A1" s="194" t="s">
        <v>111</v>
      </c>
      <c r="C1" s="18"/>
      <c r="D1" s="17"/>
      <c r="E1" s="17"/>
      <c r="N1" s="17"/>
      <c r="S1" s="175"/>
    </row>
    <row r="2" spans="1:32" ht="32.25" customHeight="1" thickBot="1">
      <c r="A2" s="236" t="s">
        <v>622</v>
      </c>
      <c r="B2" s="237" t="s">
        <v>30</v>
      </c>
      <c r="C2" s="238" t="s">
        <v>632</v>
      </c>
      <c r="D2" s="236" t="s">
        <v>42</v>
      </c>
      <c r="E2" s="236" t="s">
        <v>43</v>
      </c>
      <c r="F2" s="236" t="s">
        <v>29</v>
      </c>
      <c r="G2" s="237" t="s">
        <v>630</v>
      </c>
      <c r="H2" s="236" t="s">
        <v>112</v>
      </c>
      <c r="I2" s="236" t="s">
        <v>113</v>
      </c>
      <c r="J2" s="236" t="s">
        <v>31</v>
      </c>
      <c r="K2" s="236" t="s">
        <v>32</v>
      </c>
      <c r="L2" s="236" t="s">
        <v>33</v>
      </c>
      <c r="M2" s="236" t="s">
        <v>34</v>
      </c>
      <c r="N2" s="239" t="s">
        <v>114</v>
      </c>
      <c r="O2" s="240" t="s">
        <v>93</v>
      </c>
      <c r="P2" s="240" t="s">
        <v>623</v>
      </c>
      <c r="Q2" s="240" t="s">
        <v>624</v>
      </c>
      <c r="R2" s="240" t="s">
        <v>625</v>
      </c>
      <c r="S2" s="241" t="s">
        <v>586</v>
      </c>
      <c r="T2" s="242" t="s">
        <v>739</v>
      </c>
      <c r="U2" s="240" t="s">
        <v>631</v>
      </c>
      <c r="V2" s="189" t="s">
        <v>633</v>
      </c>
      <c r="W2" s="190"/>
      <c r="X2" s="109" t="s">
        <v>171</v>
      </c>
      <c r="Y2" s="109"/>
      <c r="Z2" s="109"/>
      <c r="AA2" s="109"/>
      <c r="AB2" s="103"/>
      <c r="AC2" s="103"/>
      <c r="AD2" s="103"/>
      <c r="AE2" s="103"/>
      <c r="AF2" s="98"/>
    </row>
    <row r="3" spans="1:32" ht="17.5" customHeight="1" thickTop="1" thickBot="1">
      <c r="A3" s="243">
        <v>1</v>
      </c>
      <c r="B3" s="244" t="s">
        <v>626</v>
      </c>
      <c r="C3" s="248" t="s">
        <v>550</v>
      </c>
      <c r="D3" s="204" t="s">
        <v>504</v>
      </c>
      <c r="E3" s="204" t="s">
        <v>505</v>
      </c>
      <c r="F3" s="204" t="s">
        <v>388</v>
      </c>
      <c r="G3" s="204" t="s">
        <v>561</v>
      </c>
      <c r="H3" s="247" t="s">
        <v>101</v>
      </c>
      <c r="I3" s="247">
        <v>17</v>
      </c>
      <c r="J3" s="248">
        <v>43</v>
      </c>
      <c r="K3" s="248">
        <v>44</v>
      </c>
      <c r="L3" s="248">
        <f t="shared" ref="L3:L41" si="0">J3+K3</f>
        <v>87</v>
      </c>
      <c r="M3" s="248">
        <f t="shared" ref="M3:M41" si="1">L3-I3</f>
        <v>70</v>
      </c>
      <c r="N3" s="252"/>
      <c r="O3" s="248"/>
      <c r="P3" s="248"/>
      <c r="Q3" s="250" t="s">
        <v>577</v>
      </c>
      <c r="R3" s="248"/>
      <c r="S3" s="243">
        <v>21</v>
      </c>
      <c r="T3" s="247">
        <f>VLOOKUP(G3,'2022年間集計'!$E$4:$Q$76,12,FALSE)</f>
        <v>1</v>
      </c>
      <c r="U3" s="248">
        <f t="shared" ref="U3:U41" si="2">S3+T3</f>
        <v>22</v>
      </c>
      <c r="V3" s="186">
        <f>(I3-(72-M3)/2)*0.8</f>
        <v>12.8</v>
      </c>
      <c r="W3" s="38"/>
      <c r="X3" s="115" t="s">
        <v>117</v>
      </c>
      <c r="Y3" s="116" t="s">
        <v>118</v>
      </c>
      <c r="Z3" s="116" t="s">
        <v>172</v>
      </c>
      <c r="AA3" s="170" t="s">
        <v>134</v>
      </c>
      <c r="AB3" s="169" t="s">
        <v>150</v>
      </c>
      <c r="AC3" s="134" t="s">
        <v>151</v>
      </c>
      <c r="AD3" s="134" t="s">
        <v>152</v>
      </c>
      <c r="AE3" s="134" t="s">
        <v>115</v>
      </c>
      <c r="AF3" s="135" t="s">
        <v>153</v>
      </c>
    </row>
    <row r="4" spans="1:32" ht="17.5" customHeight="1" thickTop="1">
      <c r="A4" s="243">
        <v>2</v>
      </c>
      <c r="B4" s="244" t="s">
        <v>626</v>
      </c>
      <c r="C4" s="243" t="s">
        <v>335</v>
      </c>
      <c r="D4" s="313" t="s">
        <v>537</v>
      </c>
      <c r="E4" s="313" t="s">
        <v>538</v>
      </c>
      <c r="F4" s="313" t="s">
        <v>360</v>
      </c>
      <c r="G4" s="291" t="s">
        <v>398</v>
      </c>
      <c r="H4" s="247" t="s">
        <v>101</v>
      </c>
      <c r="I4" s="314">
        <v>21</v>
      </c>
      <c r="J4" s="248">
        <v>44</v>
      </c>
      <c r="K4" s="248">
        <v>47</v>
      </c>
      <c r="L4" s="248">
        <f t="shared" si="0"/>
        <v>91</v>
      </c>
      <c r="M4" s="248">
        <f t="shared" si="1"/>
        <v>70</v>
      </c>
      <c r="N4" s="252"/>
      <c r="O4" s="248"/>
      <c r="P4" s="248"/>
      <c r="Q4" s="248"/>
      <c r="R4" s="248"/>
      <c r="S4" s="243">
        <v>18</v>
      </c>
      <c r="T4" s="247">
        <f>VLOOKUP(G4,'2022年間集計'!$E$4:$Q$76,12,FALSE)</f>
        <v>15</v>
      </c>
      <c r="U4" s="248">
        <f t="shared" si="2"/>
        <v>33</v>
      </c>
      <c r="V4" s="186">
        <f>(I4-(72-M4)/2)*0.9</f>
        <v>18</v>
      </c>
      <c r="W4" s="38"/>
      <c r="X4" s="117" t="s">
        <v>17</v>
      </c>
      <c r="Y4" s="113">
        <v>50</v>
      </c>
      <c r="Z4" s="114" t="s">
        <v>108</v>
      </c>
      <c r="AA4" s="131" t="str">
        <f t="shared" ref="AA4:AA15" si="3">G3</f>
        <v>杉田 修一</v>
      </c>
      <c r="AB4" s="137">
        <f t="shared" ref="AB4:AC8" si="4">J3</f>
        <v>43</v>
      </c>
      <c r="AC4" s="137">
        <f t="shared" si="4"/>
        <v>44</v>
      </c>
      <c r="AD4" s="138">
        <f>AB4+AC4</f>
        <v>87</v>
      </c>
      <c r="AE4" s="138">
        <f>I3</f>
        <v>17</v>
      </c>
      <c r="AF4" s="139">
        <f>AD4-AE4</f>
        <v>70</v>
      </c>
    </row>
    <row r="5" spans="1:32" ht="17.5" customHeight="1">
      <c r="A5" s="243">
        <v>3</v>
      </c>
      <c r="B5" s="244" t="s">
        <v>626</v>
      </c>
      <c r="C5" s="315" t="s">
        <v>551</v>
      </c>
      <c r="D5" s="313" t="s">
        <v>10</v>
      </c>
      <c r="E5" s="313" t="s">
        <v>508</v>
      </c>
      <c r="F5" s="316" t="s">
        <v>3</v>
      </c>
      <c r="G5" s="317" t="s">
        <v>257</v>
      </c>
      <c r="H5" s="247" t="s">
        <v>101</v>
      </c>
      <c r="I5" s="272">
        <v>13</v>
      </c>
      <c r="J5" s="248">
        <v>42</v>
      </c>
      <c r="K5" s="248">
        <v>43</v>
      </c>
      <c r="L5" s="248">
        <f t="shared" si="0"/>
        <v>85</v>
      </c>
      <c r="M5" s="248">
        <f t="shared" si="1"/>
        <v>72</v>
      </c>
      <c r="N5" s="249"/>
      <c r="O5" s="248" t="s">
        <v>341</v>
      </c>
      <c r="P5" s="250" t="s">
        <v>342</v>
      </c>
      <c r="Q5" s="248"/>
      <c r="R5" s="250" t="s">
        <v>345</v>
      </c>
      <c r="S5" s="243">
        <v>15</v>
      </c>
      <c r="T5" s="247">
        <f>VLOOKUP(G5,'2022年間集計'!$E$4:$Q$76,12,FALSE)</f>
        <v>0</v>
      </c>
      <c r="U5" s="248">
        <f t="shared" si="2"/>
        <v>15</v>
      </c>
      <c r="V5" s="186">
        <f>(I5-(72-M5)/2)*0.95</f>
        <v>12.35</v>
      </c>
      <c r="W5" s="38"/>
      <c r="X5" s="117" t="s">
        <v>119</v>
      </c>
      <c r="Y5" s="100"/>
      <c r="Z5" s="102" t="s">
        <v>88</v>
      </c>
      <c r="AA5" s="131" t="str">
        <f t="shared" si="3"/>
        <v>後藤 敦彦</v>
      </c>
      <c r="AB5" s="137">
        <f t="shared" si="4"/>
        <v>44</v>
      </c>
      <c r="AC5" s="137">
        <f t="shared" si="4"/>
        <v>47</v>
      </c>
      <c r="AD5" s="138">
        <f t="shared" ref="AD5:AD8" si="5">AB5+AC5</f>
        <v>91</v>
      </c>
      <c r="AE5" s="138">
        <f>I4</f>
        <v>21</v>
      </c>
      <c r="AF5" s="139">
        <f t="shared" ref="AF5:AF8" si="6">AD5-AE5</f>
        <v>70</v>
      </c>
    </row>
    <row r="6" spans="1:32" ht="17.5" customHeight="1">
      <c r="A6" s="243">
        <v>4</v>
      </c>
      <c r="B6" s="244" t="s">
        <v>626</v>
      </c>
      <c r="C6" s="248" t="s">
        <v>331</v>
      </c>
      <c r="D6" s="204" t="s">
        <v>7</v>
      </c>
      <c r="E6" s="204" t="s">
        <v>36</v>
      </c>
      <c r="F6" s="204" t="s">
        <v>3</v>
      </c>
      <c r="G6" s="291" t="s">
        <v>415</v>
      </c>
      <c r="H6" s="247" t="s">
        <v>105</v>
      </c>
      <c r="I6" s="247">
        <v>15</v>
      </c>
      <c r="J6" s="248">
        <v>43</v>
      </c>
      <c r="K6" s="248">
        <v>44</v>
      </c>
      <c r="L6" s="248">
        <f t="shared" si="0"/>
        <v>87</v>
      </c>
      <c r="M6" s="248">
        <f t="shared" si="1"/>
        <v>72</v>
      </c>
      <c r="N6" s="249"/>
      <c r="O6" s="248"/>
      <c r="P6" s="248"/>
      <c r="Q6" s="248"/>
      <c r="R6" s="248"/>
      <c r="S6" s="243">
        <v>12</v>
      </c>
      <c r="T6" s="247">
        <f>VLOOKUP(G6,'2022年間集計'!$E$4:$Q$76,12,FALSE)</f>
        <v>7</v>
      </c>
      <c r="U6" s="248">
        <f t="shared" si="2"/>
        <v>19</v>
      </c>
      <c r="V6" s="68"/>
      <c r="X6" s="117" t="s">
        <v>120</v>
      </c>
      <c r="Y6" s="100"/>
      <c r="Z6" s="102" t="s">
        <v>154</v>
      </c>
      <c r="AA6" s="131" t="str">
        <f t="shared" si="3"/>
        <v>長井 俊志</v>
      </c>
      <c r="AB6" s="137">
        <f t="shared" si="4"/>
        <v>42</v>
      </c>
      <c r="AC6" s="137">
        <f t="shared" si="4"/>
        <v>43</v>
      </c>
      <c r="AD6" s="138">
        <f t="shared" si="5"/>
        <v>85</v>
      </c>
      <c r="AE6" s="138">
        <f>I5</f>
        <v>13</v>
      </c>
      <c r="AF6" s="139">
        <f t="shared" si="6"/>
        <v>72</v>
      </c>
    </row>
    <row r="7" spans="1:32" ht="17.5" customHeight="1">
      <c r="A7" s="243">
        <v>5</v>
      </c>
      <c r="B7" s="244" t="s">
        <v>626</v>
      </c>
      <c r="C7" s="315" t="s">
        <v>332</v>
      </c>
      <c r="D7" s="318" t="s">
        <v>82</v>
      </c>
      <c r="E7" s="318" t="s">
        <v>83</v>
      </c>
      <c r="F7" s="318" t="s">
        <v>3</v>
      </c>
      <c r="G7" s="318" t="s">
        <v>565</v>
      </c>
      <c r="H7" s="247" t="s">
        <v>101</v>
      </c>
      <c r="I7" s="314">
        <v>16</v>
      </c>
      <c r="J7" s="248">
        <v>45</v>
      </c>
      <c r="K7" s="248">
        <v>44</v>
      </c>
      <c r="L7" s="248">
        <f t="shared" si="0"/>
        <v>89</v>
      </c>
      <c r="M7" s="248">
        <f t="shared" si="1"/>
        <v>73</v>
      </c>
      <c r="N7" s="252"/>
      <c r="O7" s="248" t="s">
        <v>575</v>
      </c>
      <c r="P7" s="248"/>
      <c r="Q7" s="248"/>
      <c r="R7" s="248"/>
      <c r="S7" s="243">
        <v>11</v>
      </c>
      <c r="T7" s="247">
        <f>VLOOKUP(G7,'2022年間集計'!$E$4:$Q$76,12,FALSE)</f>
        <v>4</v>
      </c>
      <c r="U7" s="248">
        <f t="shared" si="2"/>
        <v>15</v>
      </c>
      <c r="V7" s="68"/>
      <c r="X7" s="117" t="s">
        <v>121</v>
      </c>
      <c r="Y7" s="100"/>
      <c r="Z7" s="102" t="s">
        <v>173</v>
      </c>
      <c r="AA7" s="131" t="str">
        <f t="shared" si="3"/>
        <v>菊池 光夫</v>
      </c>
      <c r="AB7" s="137">
        <f t="shared" si="4"/>
        <v>43</v>
      </c>
      <c r="AC7" s="137">
        <f t="shared" si="4"/>
        <v>44</v>
      </c>
      <c r="AD7" s="138">
        <f t="shared" si="5"/>
        <v>87</v>
      </c>
      <c r="AE7" s="138">
        <f>I6</f>
        <v>15</v>
      </c>
      <c r="AF7" s="139">
        <f t="shared" si="6"/>
        <v>72</v>
      </c>
    </row>
    <row r="8" spans="1:32" ht="17.5" customHeight="1" thickBot="1">
      <c r="A8" s="243">
        <v>6</v>
      </c>
      <c r="B8" s="244" t="s">
        <v>626</v>
      </c>
      <c r="C8" s="315" t="s">
        <v>331</v>
      </c>
      <c r="D8" s="313" t="s">
        <v>532</v>
      </c>
      <c r="E8" s="313" t="s">
        <v>57</v>
      </c>
      <c r="F8" s="313" t="s">
        <v>372</v>
      </c>
      <c r="G8" s="291" t="s">
        <v>417</v>
      </c>
      <c r="H8" s="247" t="s">
        <v>101</v>
      </c>
      <c r="I8" s="319">
        <v>21</v>
      </c>
      <c r="J8" s="248">
        <v>43</v>
      </c>
      <c r="K8" s="248">
        <v>51</v>
      </c>
      <c r="L8" s="248">
        <f t="shared" si="0"/>
        <v>94</v>
      </c>
      <c r="M8" s="248">
        <f t="shared" si="1"/>
        <v>73</v>
      </c>
      <c r="N8" s="252"/>
      <c r="O8" s="248"/>
      <c r="P8" s="248"/>
      <c r="Q8" s="248"/>
      <c r="R8" s="248"/>
      <c r="S8" s="243">
        <v>10</v>
      </c>
      <c r="T8" s="247">
        <f>VLOOKUP(G8,'2022年間集計'!$E$4:$Q$76,12,FALSE)</f>
        <v>1</v>
      </c>
      <c r="U8" s="248">
        <f t="shared" si="2"/>
        <v>11</v>
      </c>
      <c r="V8" s="68"/>
      <c r="X8" s="117" t="s">
        <v>122</v>
      </c>
      <c r="Y8" s="100"/>
      <c r="Z8" s="102" t="s">
        <v>136</v>
      </c>
      <c r="AA8" s="131" t="str">
        <f t="shared" si="3"/>
        <v>山田 真巳</v>
      </c>
      <c r="AB8" s="141">
        <f t="shared" si="4"/>
        <v>45</v>
      </c>
      <c r="AC8" s="141">
        <f t="shared" si="4"/>
        <v>44</v>
      </c>
      <c r="AD8" s="106">
        <f t="shared" si="5"/>
        <v>89</v>
      </c>
      <c r="AE8" s="120">
        <f>I7</f>
        <v>16</v>
      </c>
      <c r="AF8" s="142">
        <f t="shared" si="6"/>
        <v>73</v>
      </c>
    </row>
    <row r="9" spans="1:32" ht="17.5" customHeight="1">
      <c r="A9" s="243">
        <v>7</v>
      </c>
      <c r="B9" s="244" t="s">
        <v>626</v>
      </c>
      <c r="C9" s="315" t="s">
        <v>331</v>
      </c>
      <c r="D9" s="313" t="s">
        <v>533</v>
      </c>
      <c r="E9" s="313" t="s">
        <v>534</v>
      </c>
      <c r="F9" s="316" t="s">
        <v>362</v>
      </c>
      <c r="G9" s="301" t="s">
        <v>400</v>
      </c>
      <c r="H9" s="247" t="s">
        <v>101</v>
      </c>
      <c r="I9" s="314">
        <v>34</v>
      </c>
      <c r="J9" s="248">
        <v>50</v>
      </c>
      <c r="K9" s="248">
        <v>57</v>
      </c>
      <c r="L9" s="248">
        <f t="shared" si="0"/>
        <v>107</v>
      </c>
      <c r="M9" s="248">
        <f t="shared" si="1"/>
        <v>73</v>
      </c>
      <c r="N9" s="249"/>
      <c r="O9" s="248"/>
      <c r="P9" s="248"/>
      <c r="Q9" s="248"/>
      <c r="R9" s="248"/>
      <c r="S9" s="243">
        <v>9</v>
      </c>
      <c r="T9" s="247">
        <f>VLOOKUP(G9,'2022年間集計'!$E$4:$Q$76,12,FALSE)</f>
        <v>0</v>
      </c>
      <c r="U9" s="248">
        <f t="shared" si="2"/>
        <v>9</v>
      </c>
      <c r="V9" s="68"/>
      <c r="X9" s="117" t="s">
        <v>123</v>
      </c>
      <c r="Y9" s="99"/>
      <c r="Z9" s="102" t="s">
        <v>135</v>
      </c>
      <c r="AA9" s="131" t="str">
        <f t="shared" si="3"/>
        <v>香村 忠宏</v>
      </c>
      <c r="AB9" s="98"/>
      <c r="AC9" s="98"/>
      <c r="AD9" s="98"/>
      <c r="AE9" s="98"/>
      <c r="AF9" s="98"/>
    </row>
    <row r="10" spans="1:32" ht="17.5" customHeight="1">
      <c r="A10" s="243">
        <v>8</v>
      </c>
      <c r="B10" s="244" t="s">
        <v>626</v>
      </c>
      <c r="C10" s="315" t="s">
        <v>553</v>
      </c>
      <c r="D10" s="320" t="s">
        <v>524</v>
      </c>
      <c r="E10" s="321" t="s">
        <v>525</v>
      </c>
      <c r="F10" s="316" t="s">
        <v>359</v>
      </c>
      <c r="G10" s="316" t="s">
        <v>560</v>
      </c>
      <c r="H10" s="247" t="s">
        <v>101</v>
      </c>
      <c r="I10" s="272">
        <v>23</v>
      </c>
      <c r="J10" s="248">
        <v>50</v>
      </c>
      <c r="K10" s="248">
        <v>47</v>
      </c>
      <c r="L10" s="248">
        <f t="shared" si="0"/>
        <v>97</v>
      </c>
      <c r="M10" s="248">
        <f t="shared" si="1"/>
        <v>74</v>
      </c>
      <c r="N10" s="249"/>
      <c r="O10" s="248" t="s">
        <v>349</v>
      </c>
      <c r="P10" s="248"/>
      <c r="Q10" s="248"/>
      <c r="R10" s="248"/>
      <c r="S10" s="243">
        <v>8</v>
      </c>
      <c r="T10" s="247">
        <f>VLOOKUP(G10,'2022年間集計'!$E$4:$Q$76,12,FALSE)</f>
        <v>0</v>
      </c>
      <c r="U10" s="248">
        <f t="shared" si="2"/>
        <v>8</v>
      </c>
      <c r="V10" s="68"/>
      <c r="X10" s="117" t="s">
        <v>124</v>
      </c>
      <c r="Y10" s="99"/>
      <c r="Z10" s="102" t="s">
        <v>497</v>
      </c>
      <c r="AA10" s="131" t="str">
        <f t="shared" si="3"/>
        <v>早川 高志</v>
      </c>
      <c r="AB10" s="98"/>
      <c r="AC10" s="98"/>
      <c r="AD10" s="98"/>
      <c r="AE10" s="98"/>
      <c r="AF10" s="98"/>
    </row>
    <row r="11" spans="1:32" ht="17.5" customHeight="1">
      <c r="A11" s="243">
        <v>9</v>
      </c>
      <c r="B11" s="244" t="s">
        <v>626</v>
      </c>
      <c r="C11" s="315" t="s">
        <v>109</v>
      </c>
      <c r="D11" s="313" t="s">
        <v>45</v>
      </c>
      <c r="E11" s="313" t="s">
        <v>545</v>
      </c>
      <c r="F11" s="316" t="s">
        <v>375</v>
      </c>
      <c r="G11" s="316" t="s">
        <v>562</v>
      </c>
      <c r="H11" s="247" t="s">
        <v>101</v>
      </c>
      <c r="I11" s="272">
        <v>13</v>
      </c>
      <c r="J11" s="248">
        <v>42</v>
      </c>
      <c r="K11" s="248">
        <v>46</v>
      </c>
      <c r="L11" s="248">
        <f t="shared" si="0"/>
        <v>88</v>
      </c>
      <c r="M11" s="248">
        <f t="shared" si="1"/>
        <v>75</v>
      </c>
      <c r="N11" s="239"/>
      <c r="O11" s="248" t="s">
        <v>570</v>
      </c>
      <c r="P11" s="248"/>
      <c r="Q11" s="248"/>
      <c r="R11" s="248"/>
      <c r="S11" s="243">
        <v>7</v>
      </c>
      <c r="T11" s="247">
        <f>VLOOKUP(G11,'2022年間集計'!$E$4:$Q$76,12,FALSE)</f>
        <v>11</v>
      </c>
      <c r="U11" s="248">
        <f t="shared" si="2"/>
        <v>18</v>
      </c>
      <c r="V11" s="68"/>
      <c r="X11" s="117" t="s">
        <v>125</v>
      </c>
      <c r="Y11" s="99"/>
      <c r="Z11" s="104" t="s">
        <v>580</v>
      </c>
      <c r="AA11" s="131" t="str">
        <f t="shared" si="3"/>
        <v>杉本 聡</v>
      </c>
      <c r="AB11" s="98"/>
      <c r="AC11" s="98"/>
      <c r="AD11" s="98"/>
      <c r="AE11" s="98"/>
      <c r="AF11" s="98"/>
    </row>
    <row r="12" spans="1:32" ht="17.5" customHeight="1">
      <c r="A12" s="243">
        <v>10</v>
      </c>
      <c r="B12" s="244" t="s">
        <v>626</v>
      </c>
      <c r="C12" s="243" t="s">
        <v>554</v>
      </c>
      <c r="D12" s="203" t="s">
        <v>76</v>
      </c>
      <c r="E12" s="203" t="s">
        <v>77</v>
      </c>
      <c r="F12" s="203" t="s">
        <v>371</v>
      </c>
      <c r="G12" s="291" t="s">
        <v>413</v>
      </c>
      <c r="H12" s="247" t="s">
        <v>101</v>
      </c>
      <c r="I12" s="314">
        <v>21</v>
      </c>
      <c r="J12" s="248">
        <v>43</v>
      </c>
      <c r="K12" s="248">
        <v>53</v>
      </c>
      <c r="L12" s="248">
        <f t="shared" si="0"/>
        <v>96</v>
      </c>
      <c r="M12" s="248">
        <f t="shared" si="1"/>
        <v>75</v>
      </c>
      <c r="N12" s="249"/>
      <c r="O12" s="248"/>
      <c r="P12" s="248"/>
      <c r="Q12" s="248"/>
      <c r="R12" s="248"/>
      <c r="S12" s="243">
        <v>6</v>
      </c>
      <c r="T12" s="247">
        <f>VLOOKUP(G12,'2022年間集計'!$E$4:$Q$76,12,FALSE)</f>
        <v>3</v>
      </c>
      <c r="U12" s="248">
        <f t="shared" si="2"/>
        <v>9</v>
      </c>
      <c r="V12" s="68"/>
      <c r="X12" s="117" t="s">
        <v>126</v>
      </c>
      <c r="Y12" s="99"/>
      <c r="Z12" s="102" t="s">
        <v>139</v>
      </c>
      <c r="AA12" s="131" t="str">
        <f t="shared" si="3"/>
        <v>橘 俊也</v>
      </c>
      <c r="AB12" s="98"/>
      <c r="AC12" s="98"/>
      <c r="AD12" s="98"/>
      <c r="AE12" s="98"/>
      <c r="AF12" s="98"/>
    </row>
    <row r="13" spans="1:32" ht="17.5" customHeight="1">
      <c r="A13" s="243">
        <v>11</v>
      </c>
      <c r="B13" s="244" t="s">
        <v>626</v>
      </c>
      <c r="C13" s="315" t="s">
        <v>158</v>
      </c>
      <c r="D13" s="318" t="s">
        <v>535</v>
      </c>
      <c r="E13" s="318" t="s">
        <v>536</v>
      </c>
      <c r="F13" s="322" t="s">
        <v>363</v>
      </c>
      <c r="G13" s="291" t="s">
        <v>402</v>
      </c>
      <c r="H13" s="247" t="s">
        <v>101</v>
      </c>
      <c r="I13" s="314">
        <v>25</v>
      </c>
      <c r="J13" s="248">
        <v>48</v>
      </c>
      <c r="K13" s="248">
        <v>52</v>
      </c>
      <c r="L13" s="248">
        <f t="shared" si="0"/>
        <v>100</v>
      </c>
      <c r="M13" s="248">
        <f t="shared" si="1"/>
        <v>75</v>
      </c>
      <c r="N13" s="252"/>
      <c r="O13" s="248"/>
      <c r="P13" s="248"/>
      <c r="Q13" s="248"/>
      <c r="R13" s="248"/>
      <c r="S13" s="243">
        <v>5</v>
      </c>
      <c r="T13" s="247">
        <f>VLOOKUP(G13,'2022年間集計'!$E$4:$Q$76,12,FALSE)</f>
        <v>8</v>
      </c>
      <c r="U13" s="248">
        <f t="shared" si="2"/>
        <v>13</v>
      </c>
      <c r="V13" s="68"/>
      <c r="X13" s="117" t="s">
        <v>127</v>
      </c>
      <c r="Y13" s="99"/>
      <c r="Z13" s="102" t="s">
        <v>137</v>
      </c>
      <c r="AA13" s="131" t="str">
        <f t="shared" si="3"/>
        <v>加藤 清也</v>
      </c>
      <c r="AB13" s="98"/>
      <c r="AC13" s="98"/>
      <c r="AD13" s="98"/>
      <c r="AE13" s="98"/>
      <c r="AF13" s="98"/>
    </row>
    <row r="14" spans="1:32" ht="17.5" customHeight="1">
      <c r="A14" s="243">
        <v>12</v>
      </c>
      <c r="B14" s="244" t="s">
        <v>626</v>
      </c>
      <c r="C14" s="243" t="s">
        <v>553</v>
      </c>
      <c r="D14" s="313" t="s">
        <v>526</v>
      </c>
      <c r="E14" s="313" t="s">
        <v>527</v>
      </c>
      <c r="F14" s="313" t="s">
        <v>375</v>
      </c>
      <c r="G14" s="291" t="s">
        <v>421</v>
      </c>
      <c r="H14" s="247" t="s">
        <v>101</v>
      </c>
      <c r="I14" s="314">
        <v>34</v>
      </c>
      <c r="J14" s="248">
        <v>52</v>
      </c>
      <c r="K14" s="248">
        <v>57</v>
      </c>
      <c r="L14" s="248">
        <f t="shared" si="0"/>
        <v>109</v>
      </c>
      <c r="M14" s="248">
        <f t="shared" si="1"/>
        <v>75</v>
      </c>
      <c r="N14" s="249"/>
      <c r="O14" s="248"/>
      <c r="P14" s="248"/>
      <c r="Q14" s="248"/>
      <c r="R14" s="248"/>
      <c r="S14" s="243">
        <v>4</v>
      </c>
      <c r="T14" s="247">
        <f>VLOOKUP(G14,'2022年間集計'!$E$4:$Q$76,12,FALSE)</f>
        <v>0</v>
      </c>
      <c r="U14" s="248">
        <f t="shared" si="2"/>
        <v>4</v>
      </c>
      <c r="V14" s="68"/>
      <c r="X14" s="117" t="s">
        <v>155</v>
      </c>
      <c r="Y14" s="99"/>
      <c r="Z14" s="102" t="s">
        <v>176</v>
      </c>
      <c r="AA14" s="131" t="str">
        <f t="shared" si="3"/>
        <v>肥嶋 俊明</v>
      </c>
      <c r="AB14" s="98"/>
      <c r="AC14" s="98"/>
      <c r="AD14" s="98"/>
      <c r="AE14" s="98"/>
      <c r="AF14" s="98"/>
    </row>
    <row r="15" spans="1:32" ht="17.5" customHeight="1">
      <c r="A15" s="243">
        <v>13</v>
      </c>
      <c r="B15" s="244" t="s">
        <v>626</v>
      </c>
      <c r="C15" s="315" t="s">
        <v>553</v>
      </c>
      <c r="D15" s="313" t="s">
        <v>487</v>
      </c>
      <c r="E15" s="313" t="s">
        <v>523</v>
      </c>
      <c r="F15" s="313" t="s">
        <v>3</v>
      </c>
      <c r="G15" s="291" t="s">
        <v>396</v>
      </c>
      <c r="H15" s="247" t="s">
        <v>104</v>
      </c>
      <c r="I15" s="314">
        <v>14</v>
      </c>
      <c r="J15" s="248">
        <v>45</v>
      </c>
      <c r="K15" s="248">
        <v>45</v>
      </c>
      <c r="L15" s="248">
        <f t="shared" si="0"/>
        <v>90</v>
      </c>
      <c r="M15" s="248">
        <f t="shared" si="1"/>
        <v>76</v>
      </c>
      <c r="N15" s="249"/>
      <c r="O15" s="250"/>
      <c r="P15" s="250" t="s">
        <v>348</v>
      </c>
      <c r="Q15" s="248"/>
      <c r="R15" s="248"/>
      <c r="S15" s="243">
        <v>3</v>
      </c>
      <c r="T15" s="247">
        <f>VLOOKUP(G15,'2022年間集計'!$E$4:$Q$76,12,FALSE)</f>
        <v>10</v>
      </c>
      <c r="U15" s="248">
        <f t="shared" si="2"/>
        <v>13</v>
      </c>
      <c r="V15" s="68"/>
      <c r="X15" s="117" t="s">
        <v>128</v>
      </c>
      <c r="Y15" s="99"/>
      <c r="Z15" s="102" t="s">
        <v>579</v>
      </c>
      <c r="AA15" s="131" t="str">
        <f t="shared" si="3"/>
        <v>松井 恒和</v>
      </c>
      <c r="AB15" s="98"/>
      <c r="AC15" s="98"/>
      <c r="AD15" s="98"/>
      <c r="AE15" s="98"/>
      <c r="AF15" s="98"/>
    </row>
    <row r="16" spans="1:32" s="12" customFormat="1" ht="17.5" customHeight="1">
      <c r="A16" s="243">
        <v>14</v>
      </c>
      <c r="B16" s="244" t="s">
        <v>626</v>
      </c>
      <c r="C16" s="243" t="s">
        <v>551</v>
      </c>
      <c r="D16" s="321" t="s">
        <v>102</v>
      </c>
      <c r="E16" s="321" t="s">
        <v>103</v>
      </c>
      <c r="F16" s="316" t="s">
        <v>386</v>
      </c>
      <c r="G16" s="316" t="s">
        <v>283</v>
      </c>
      <c r="H16" s="247" t="s">
        <v>105</v>
      </c>
      <c r="I16" s="314">
        <v>16</v>
      </c>
      <c r="J16" s="248">
        <v>47</v>
      </c>
      <c r="K16" s="248">
        <v>45</v>
      </c>
      <c r="L16" s="248">
        <f t="shared" si="0"/>
        <v>92</v>
      </c>
      <c r="M16" s="248">
        <f t="shared" si="1"/>
        <v>76</v>
      </c>
      <c r="N16" s="249"/>
      <c r="O16" s="248"/>
      <c r="P16" s="248"/>
      <c r="Q16" s="250" t="s">
        <v>576</v>
      </c>
      <c r="R16" s="248"/>
      <c r="S16" s="243">
        <v>2</v>
      </c>
      <c r="T16" s="247">
        <f>VLOOKUP(G16,'2022年間集計'!$E$4:$Q$76,12,FALSE)</f>
        <v>0</v>
      </c>
      <c r="U16" s="248">
        <f t="shared" si="2"/>
        <v>2</v>
      </c>
      <c r="V16" s="68"/>
      <c r="X16" s="117" t="s">
        <v>177</v>
      </c>
      <c r="Y16" s="99"/>
      <c r="Z16" s="102" t="s">
        <v>578</v>
      </c>
      <c r="AA16" s="131" t="str">
        <f>G17</f>
        <v>田中 浩之</v>
      </c>
      <c r="AB16" s="98"/>
      <c r="AC16" s="98"/>
      <c r="AD16" s="98"/>
      <c r="AE16" s="98"/>
      <c r="AF16" s="98"/>
    </row>
    <row r="17" spans="1:32" s="12" customFormat="1" ht="17.5" customHeight="1">
      <c r="A17" s="243">
        <v>15</v>
      </c>
      <c r="B17" s="244" t="s">
        <v>626</v>
      </c>
      <c r="C17" s="315" t="s">
        <v>550</v>
      </c>
      <c r="D17" s="318" t="s">
        <v>506</v>
      </c>
      <c r="E17" s="318" t="s">
        <v>507</v>
      </c>
      <c r="F17" s="318" t="s">
        <v>3</v>
      </c>
      <c r="G17" s="318" t="s">
        <v>564</v>
      </c>
      <c r="H17" s="247" t="s">
        <v>101</v>
      </c>
      <c r="I17" s="314">
        <v>18</v>
      </c>
      <c r="J17" s="248">
        <v>48</v>
      </c>
      <c r="K17" s="248">
        <v>46</v>
      </c>
      <c r="L17" s="248">
        <f t="shared" si="0"/>
        <v>94</v>
      </c>
      <c r="M17" s="248">
        <f t="shared" si="1"/>
        <v>76</v>
      </c>
      <c r="N17" s="249"/>
      <c r="O17" s="248"/>
      <c r="P17" s="248"/>
      <c r="Q17" s="248"/>
      <c r="R17" s="248"/>
      <c r="S17" s="243">
        <v>1</v>
      </c>
      <c r="T17" s="247">
        <f>VLOOKUP(G17,'2022年間集計'!$E$4:$Q$76,12,FALSE)</f>
        <v>1</v>
      </c>
      <c r="U17" s="248">
        <f t="shared" si="2"/>
        <v>2</v>
      </c>
      <c r="V17" s="68"/>
      <c r="X17" s="117" t="s">
        <v>138</v>
      </c>
      <c r="Y17" s="99"/>
      <c r="Z17" s="102" t="s">
        <v>179</v>
      </c>
      <c r="AA17" s="131" t="str">
        <f>G20</f>
        <v>小久保 隆啓</v>
      </c>
      <c r="AB17" s="112"/>
      <c r="AC17" s="98"/>
      <c r="AD17" s="98"/>
      <c r="AE17" s="98"/>
      <c r="AF17" s="98"/>
    </row>
    <row r="18" spans="1:32" s="12" customFormat="1" ht="17.5" customHeight="1">
      <c r="A18" s="243">
        <v>16</v>
      </c>
      <c r="B18" s="244" t="s">
        <v>626</v>
      </c>
      <c r="C18" s="243" t="s">
        <v>573</v>
      </c>
      <c r="D18" s="204" t="s">
        <v>58</v>
      </c>
      <c r="E18" s="204" t="s">
        <v>59</v>
      </c>
      <c r="F18" s="322" t="s">
        <v>373</v>
      </c>
      <c r="G18" s="322" t="s">
        <v>574</v>
      </c>
      <c r="H18" s="247" t="s">
        <v>101</v>
      </c>
      <c r="I18" s="323">
        <v>24</v>
      </c>
      <c r="J18" s="248">
        <v>49</v>
      </c>
      <c r="K18" s="248">
        <v>51</v>
      </c>
      <c r="L18" s="248">
        <f t="shared" si="0"/>
        <v>100</v>
      </c>
      <c r="M18" s="248">
        <f t="shared" si="1"/>
        <v>76</v>
      </c>
      <c r="N18" s="249"/>
      <c r="O18" s="248" t="s">
        <v>353</v>
      </c>
      <c r="P18" s="250" t="s">
        <v>353</v>
      </c>
      <c r="Q18" s="248"/>
      <c r="R18" s="248"/>
      <c r="S18" s="243">
        <v>1</v>
      </c>
      <c r="T18" s="247">
        <f>VLOOKUP(G18,'2022年間集計'!$E$4:$Q$76,12,FALSE)</f>
        <v>1</v>
      </c>
      <c r="U18" s="248">
        <f t="shared" si="2"/>
        <v>2</v>
      </c>
      <c r="V18" s="68"/>
      <c r="X18" s="117" t="s">
        <v>129</v>
      </c>
      <c r="Y18" s="110"/>
      <c r="Z18" s="102" t="s">
        <v>180</v>
      </c>
      <c r="AA18" s="131" t="str">
        <f>G22</f>
        <v>森 成高</v>
      </c>
      <c r="AB18" s="111"/>
      <c r="AC18" s="98"/>
      <c r="AD18" s="98"/>
      <c r="AE18" s="98"/>
      <c r="AF18" s="98"/>
    </row>
    <row r="19" spans="1:32" s="12" customFormat="1" ht="17.5" customHeight="1">
      <c r="A19" s="243">
        <v>17</v>
      </c>
      <c r="B19" s="244" t="s">
        <v>626</v>
      </c>
      <c r="C19" s="315" t="s">
        <v>159</v>
      </c>
      <c r="D19" s="318" t="s">
        <v>63</v>
      </c>
      <c r="E19" s="318" t="s">
        <v>54</v>
      </c>
      <c r="F19" s="318" t="s">
        <v>383</v>
      </c>
      <c r="G19" s="291" t="s">
        <v>435</v>
      </c>
      <c r="H19" s="247" t="s">
        <v>101</v>
      </c>
      <c r="I19" s="314">
        <v>9</v>
      </c>
      <c r="J19" s="248">
        <v>41</v>
      </c>
      <c r="K19" s="248">
        <v>45</v>
      </c>
      <c r="L19" s="248">
        <f t="shared" si="0"/>
        <v>86</v>
      </c>
      <c r="M19" s="248">
        <f t="shared" si="1"/>
        <v>77</v>
      </c>
      <c r="N19" s="249"/>
      <c r="O19" s="248" t="s">
        <v>571</v>
      </c>
      <c r="P19" s="248"/>
      <c r="Q19" s="248"/>
      <c r="R19" s="248"/>
      <c r="S19" s="243">
        <v>1</v>
      </c>
      <c r="T19" s="247">
        <f>VLOOKUP(G19,'2022年間集計'!$E$4:$Q$76,12,FALSE)</f>
        <v>21</v>
      </c>
      <c r="U19" s="248">
        <f t="shared" si="2"/>
        <v>22</v>
      </c>
      <c r="V19" s="68"/>
      <c r="X19" s="117" t="s">
        <v>181</v>
      </c>
      <c r="Y19" s="110"/>
      <c r="Z19" s="102" t="s">
        <v>182</v>
      </c>
      <c r="AA19" s="131" t="str">
        <f>G24</f>
        <v>須川 雅子</v>
      </c>
      <c r="AB19" s="111"/>
      <c r="AC19" s="98"/>
      <c r="AD19" s="98"/>
      <c r="AE19" s="98"/>
      <c r="AF19" s="98"/>
    </row>
    <row r="20" spans="1:32" s="12" customFormat="1" ht="17.5" customHeight="1">
      <c r="A20" s="243">
        <v>18</v>
      </c>
      <c r="B20" s="244" t="s">
        <v>626</v>
      </c>
      <c r="C20" s="324" t="s">
        <v>159</v>
      </c>
      <c r="D20" s="318" t="s">
        <v>546</v>
      </c>
      <c r="E20" s="318" t="s">
        <v>547</v>
      </c>
      <c r="F20" s="322" t="s">
        <v>3</v>
      </c>
      <c r="G20" s="291" t="s">
        <v>416</v>
      </c>
      <c r="H20" s="247" t="s">
        <v>101</v>
      </c>
      <c r="I20" s="314">
        <v>23</v>
      </c>
      <c r="J20" s="248">
        <v>50</v>
      </c>
      <c r="K20" s="248">
        <v>50</v>
      </c>
      <c r="L20" s="248">
        <f t="shared" si="0"/>
        <v>100</v>
      </c>
      <c r="M20" s="248">
        <f t="shared" si="1"/>
        <v>77</v>
      </c>
      <c r="N20" s="249"/>
      <c r="O20" s="248" t="s">
        <v>572</v>
      </c>
      <c r="P20" s="248"/>
      <c r="Q20" s="248"/>
      <c r="R20" s="248"/>
      <c r="S20" s="243">
        <v>1</v>
      </c>
      <c r="T20" s="247">
        <f>VLOOKUP(G20,'2022年間集計'!$E$4:$Q$76,12,FALSE)</f>
        <v>1</v>
      </c>
      <c r="U20" s="248">
        <f t="shared" si="2"/>
        <v>2</v>
      </c>
      <c r="V20" s="68"/>
      <c r="X20" s="117" t="s">
        <v>130</v>
      </c>
      <c r="Y20" s="99"/>
      <c r="Z20" s="102" t="s">
        <v>140</v>
      </c>
      <c r="AA20" s="131" t="str">
        <f>G25</f>
        <v>矢尾板 Tony</v>
      </c>
      <c r="AB20" s="111"/>
      <c r="AC20" s="98"/>
      <c r="AD20" s="98"/>
      <c r="AE20" s="98"/>
      <c r="AF20" s="98"/>
    </row>
    <row r="21" spans="1:32" s="12" customFormat="1" ht="17.5" customHeight="1">
      <c r="A21" s="243">
        <v>19</v>
      </c>
      <c r="B21" s="244" t="s">
        <v>626</v>
      </c>
      <c r="C21" s="243" t="s">
        <v>109</v>
      </c>
      <c r="D21" s="204" t="s">
        <v>543</v>
      </c>
      <c r="E21" s="204" t="s">
        <v>544</v>
      </c>
      <c r="F21" s="204" t="s">
        <v>358</v>
      </c>
      <c r="G21" s="291" t="s">
        <v>395</v>
      </c>
      <c r="H21" s="247" t="s">
        <v>101</v>
      </c>
      <c r="I21" s="325">
        <v>23</v>
      </c>
      <c r="J21" s="248">
        <v>47</v>
      </c>
      <c r="K21" s="248">
        <v>53</v>
      </c>
      <c r="L21" s="248">
        <f t="shared" si="0"/>
        <v>100</v>
      </c>
      <c r="M21" s="248">
        <f t="shared" si="1"/>
        <v>77</v>
      </c>
      <c r="N21" s="252"/>
      <c r="O21" s="248"/>
      <c r="P21" s="248"/>
      <c r="Q21" s="248"/>
      <c r="R21" s="248"/>
      <c r="S21" s="243">
        <v>1</v>
      </c>
      <c r="T21" s="247">
        <f>VLOOKUP(G21,'2022年間集計'!$E$4:$Q$76,12,FALSE)</f>
        <v>1</v>
      </c>
      <c r="U21" s="248">
        <f t="shared" si="2"/>
        <v>2</v>
      </c>
      <c r="V21" s="68"/>
      <c r="X21" s="117" t="s">
        <v>131</v>
      </c>
      <c r="Y21" s="99"/>
      <c r="Z21" s="102" t="s">
        <v>180</v>
      </c>
      <c r="AA21" s="131" t="str">
        <f>G27</f>
        <v>高田 祥久</v>
      </c>
      <c r="AB21" s="111"/>
      <c r="AC21" s="98"/>
      <c r="AD21" s="98"/>
      <c r="AE21" s="98"/>
      <c r="AF21" s="98"/>
    </row>
    <row r="22" spans="1:32" s="12" customFormat="1" ht="17.5" customHeight="1">
      <c r="A22" s="243">
        <v>20</v>
      </c>
      <c r="B22" s="244" t="s">
        <v>626</v>
      </c>
      <c r="C22" s="248" t="s">
        <v>555</v>
      </c>
      <c r="D22" s="320" t="s">
        <v>500</v>
      </c>
      <c r="E22" s="320" t="s">
        <v>501</v>
      </c>
      <c r="F22" s="320" t="s">
        <v>376</v>
      </c>
      <c r="G22" s="291" t="s">
        <v>424</v>
      </c>
      <c r="H22" s="248" t="s">
        <v>101</v>
      </c>
      <c r="I22" s="247">
        <v>26</v>
      </c>
      <c r="J22" s="248">
        <v>49</v>
      </c>
      <c r="K22" s="248">
        <v>54</v>
      </c>
      <c r="L22" s="248">
        <f t="shared" si="0"/>
        <v>103</v>
      </c>
      <c r="M22" s="248">
        <f t="shared" si="1"/>
        <v>77</v>
      </c>
      <c r="N22" s="249"/>
      <c r="O22" s="248"/>
      <c r="P22" s="248"/>
      <c r="Q22" s="248"/>
      <c r="R22" s="248"/>
      <c r="S22" s="243">
        <v>1</v>
      </c>
      <c r="T22" s="247">
        <f>VLOOKUP(G22,'2022年間集計'!$E$4:$Q$76,12,FALSE)</f>
        <v>1</v>
      </c>
      <c r="U22" s="248">
        <f t="shared" si="2"/>
        <v>2</v>
      </c>
      <c r="V22" s="68"/>
      <c r="X22" s="117" t="s">
        <v>132</v>
      </c>
      <c r="Y22" s="99"/>
      <c r="Z22" s="102"/>
      <c r="AA22" s="131"/>
      <c r="AB22" s="111"/>
      <c r="AC22" s="98"/>
      <c r="AD22" s="98"/>
      <c r="AE22" s="98"/>
      <c r="AF22" s="98"/>
    </row>
    <row r="23" spans="1:32" s="12" customFormat="1" ht="17.5" customHeight="1">
      <c r="A23" s="243">
        <v>21</v>
      </c>
      <c r="B23" s="244" t="s">
        <v>626</v>
      </c>
      <c r="C23" s="315" t="s">
        <v>335</v>
      </c>
      <c r="D23" s="326" t="s">
        <v>91</v>
      </c>
      <c r="E23" s="326" t="s">
        <v>92</v>
      </c>
      <c r="F23" s="318" t="s">
        <v>361</v>
      </c>
      <c r="G23" s="291" t="s">
        <v>399</v>
      </c>
      <c r="H23" s="247" t="s">
        <v>101</v>
      </c>
      <c r="I23" s="272">
        <v>24</v>
      </c>
      <c r="J23" s="248">
        <v>48</v>
      </c>
      <c r="K23" s="248">
        <v>54</v>
      </c>
      <c r="L23" s="248">
        <f t="shared" si="0"/>
        <v>102</v>
      </c>
      <c r="M23" s="248">
        <f t="shared" si="1"/>
        <v>78</v>
      </c>
      <c r="N23" s="249"/>
      <c r="O23" s="248"/>
      <c r="P23" s="248"/>
      <c r="Q23" s="248"/>
      <c r="R23" s="248"/>
      <c r="S23" s="243">
        <v>1</v>
      </c>
      <c r="T23" s="247">
        <f>VLOOKUP(G23,'2022年間集計'!$E$4:$Q$76,12,FALSE)</f>
        <v>1</v>
      </c>
      <c r="U23" s="248">
        <f t="shared" si="2"/>
        <v>2</v>
      </c>
      <c r="V23" s="68"/>
      <c r="X23" s="117" t="s">
        <v>183</v>
      </c>
      <c r="Y23" s="99"/>
      <c r="Z23" s="102" t="s">
        <v>89</v>
      </c>
      <c r="AA23" s="131" t="str">
        <f>G31</f>
        <v>長島 隆志</v>
      </c>
      <c r="AB23" s="111"/>
      <c r="AC23" s="98"/>
      <c r="AD23" s="98"/>
      <c r="AE23" s="98"/>
      <c r="AF23" s="98"/>
    </row>
    <row r="24" spans="1:32" s="12" customFormat="1" ht="17.5" customHeight="1">
      <c r="A24" s="243">
        <v>22</v>
      </c>
      <c r="B24" s="244" t="s">
        <v>626</v>
      </c>
      <c r="C24" s="243" t="s">
        <v>550</v>
      </c>
      <c r="D24" s="313" t="s">
        <v>38</v>
      </c>
      <c r="E24" s="313" t="s">
        <v>39</v>
      </c>
      <c r="F24" s="316" t="s">
        <v>40</v>
      </c>
      <c r="G24" s="316" t="s">
        <v>559</v>
      </c>
      <c r="H24" s="247" t="s">
        <v>104</v>
      </c>
      <c r="I24" s="327">
        <v>36</v>
      </c>
      <c r="J24" s="248">
        <v>57</v>
      </c>
      <c r="K24" s="248">
        <v>57</v>
      </c>
      <c r="L24" s="248">
        <f t="shared" si="0"/>
        <v>114</v>
      </c>
      <c r="M24" s="248">
        <f t="shared" si="1"/>
        <v>78</v>
      </c>
      <c r="N24" s="249"/>
      <c r="O24" s="248"/>
      <c r="P24" s="248"/>
      <c r="Q24" s="248"/>
      <c r="R24" s="248"/>
      <c r="S24" s="243">
        <v>1</v>
      </c>
      <c r="T24" s="247">
        <f>VLOOKUP(G24,'2022年間集計'!$E$4:$Q$76,12,FALSE)</f>
        <v>1</v>
      </c>
      <c r="U24" s="248">
        <f t="shared" si="2"/>
        <v>2</v>
      </c>
      <c r="V24" s="68"/>
      <c r="X24" s="117" t="s">
        <v>133</v>
      </c>
      <c r="Y24" s="99"/>
      <c r="Z24" s="102" t="s">
        <v>182</v>
      </c>
      <c r="AA24" s="131" t="str">
        <f>G32</f>
        <v>芥川 博</v>
      </c>
      <c r="AB24" s="111"/>
      <c r="AC24" s="98"/>
      <c r="AD24" s="98"/>
      <c r="AE24" s="98"/>
      <c r="AF24" s="98"/>
    </row>
    <row r="25" spans="1:32" s="12" customFormat="1" ht="17.5" customHeight="1">
      <c r="A25" s="243">
        <v>23</v>
      </c>
      <c r="B25" s="244" t="s">
        <v>626</v>
      </c>
      <c r="C25" s="315" t="s">
        <v>555</v>
      </c>
      <c r="D25" s="318" t="s">
        <v>498</v>
      </c>
      <c r="E25" s="318" t="s">
        <v>499</v>
      </c>
      <c r="F25" s="313" t="s">
        <v>390</v>
      </c>
      <c r="G25" s="313" t="s">
        <v>567</v>
      </c>
      <c r="H25" s="247" t="s">
        <v>101</v>
      </c>
      <c r="I25" s="323">
        <v>16</v>
      </c>
      <c r="J25" s="248">
        <v>47</v>
      </c>
      <c r="K25" s="248">
        <v>48</v>
      </c>
      <c r="L25" s="248">
        <f t="shared" si="0"/>
        <v>95</v>
      </c>
      <c r="M25" s="248">
        <f t="shared" si="1"/>
        <v>79</v>
      </c>
      <c r="N25" s="239"/>
      <c r="O25" s="248"/>
      <c r="P25" s="248"/>
      <c r="Q25" s="248" t="s">
        <v>349</v>
      </c>
      <c r="R25" s="248"/>
      <c r="S25" s="243">
        <v>1</v>
      </c>
      <c r="T25" s="247">
        <f>VLOOKUP(G25,'2022年間集計'!$E$4:$Q$76,12,FALSE)</f>
        <v>9</v>
      </c>
      <c r="U25" s="248">
        <f t="shared" si="2"/>
        <v>10</v>
      </c>
      <c r="V25" s="68"/>
      <c r="X25" s="117" t="s">
        <v>141</v>
      </c>
      <c r="Y25" s="99"/>
      <c r="Z25" s="102" t="s">
        <v>578</v>
      </c>
      <c r="AA25" s="131" t="str">
        <f>G35</f>
        <v>水澤 淳子</v>
      </c>
      <c r="AB25" s="111"/>
      <c r="AC25" s="98"/>
      <c r="AD25" s="98"/>
      <c r="AE25" s="98"/>
      <c r="AF25" s="98"/>
    </row>
    <row r="26" spans="1:32" s="12" customFormat="1" ht="17.5" customHeight="1">
      <c r="A26" s="243">
        <v>24</v>
      </c>
      <c r="B26" s="244" t="s">
        <v>626</v>
      </c>
      <c r="C26" s="243" t="s">
        <v>554</v>
      </c>
      <c r="D26" s="313" t="s">
        <v>519</v>
      </c>
      <c r="E26" s="313" t="s">
        <v>520</v>
      </c>
      <c r="F26" s="316" t="s">
        <v>382</v>
      </c>
      <c r="G26" s="291" t="s">
        <v>434</v>
      </c>
      <c r="H26" s="247" t="s">
        <v>101</v>
      </c>
      <c r="I26" s="272">
        <v>30</v>
      </c>
      <c r="J26" s="248">
        <v>55</v>
      </c>
      <c r="K26" s="248">
        <v>54</v>
      </c>
      <c r="L26" s="248">
        <f t="shared" si="0"/>
        <v>109</v>
      </c>
      <c r="M26" s="248">
        <f t="shared" si="1"/>
        <v>79</v>
      </c>
      <c r="N26" s="249"/>
      <c r="O26" s="248"/>
      <c r="P26" s="248"/>
      <c r="Q26" s="248"/>
      <c r="R26" s="248"/>
      <c r="S26" s="243">
        <v>1</v>
      </c>
      <c r="T26" s="247">
        <f>VLOOKUP(G26,'2022年間集計'!$E$4:$Q$76,12,FALSE)</f>
        <v>0</v>
      </c>
      <c r="U26" s="248">
        <f t="shared" si="2"/>
        <v>1</v>
      </c>
      <c r="V26" s="68"/>
      <c r="X26" s="117" t="s">
        <v>142</v>
      </c>
      <c r="Y26" s="99"/>
      <c r="Z26" s="102" t="s">
        <v>184</v>
      </c>
      <c r="AA26" s="131" t="str">
        <f>G37</f>
        <v>堀 雅博</v>
      </c>
      <c r="AB26" s="112"/>
      <c r="AC26" s="98"/>
      <c r="AD26" s="98"/>
      <c r="AE26" s="98"/>
      <c r="AF26" s="98"/>
    </row>
    <row r="27" spans="1:32" s="12" customFormat="1" ht="17.5" customHeight="1">
      <c r="A27" s="243">
        <v>25</v>
      </c>
      <c r="B27" s="244" t="s">
        <v>626</v>
      </c>
      <c r="C27" s="315" t="s">
        <v>552</v>
      </c>
      <c r="D27" s="318" t="s">
        <v>87</v>
      </c>
      <c r="E27" s="318" t="s">
        <v>294</v>
      </c>
      <c r="F27" s="316" t="s">
        <v>86</v>
      </c>
      <c r="G27" s="316" t="s">
        <v>563</v>
      </c>
      <c r="H27" s="247" t="s">
        <v>101</v>
      </c>
      <c r="I27" s="272">
        <v>32</v>
      </c>
      <c r="J27" s="248">
        <v>51</v>
      </c>
      <c r="K27" s="248">
        <v>60</v>
      </c>
      <c r="L27" s="248">
        <f t="shared" si="0"/>
        <v>111</v>
      </c>
      <c r="M27" s="248">
        <f t="shared" si="1"/>
        <v>79</v>
      </c>
      <c r="N27" s="249"/>
      <c r="O27" s="248"/>
      <c r="P27" s="248"/>
      <c r="Q27" s="248"/>
      <c r="R27" s="248"/>
      <c r="S27" s="243">
        <v>1</v>
      </c>
      <c r="T27" s="247">
        <f>VLOOKUP(G27,'2022年間集計'!$E$4:$Q$76,12,FALSE)</f>
        <v>1</v>
      </c>
      <c r="U27" s="248">
        <f t="shared" si="2"/>
        <v>2</v>
      </c>
      <c r="V27" s="68"/>
      <c r="X27" s="117" t="s">
        <v>143</v>
      </c>
      <c r="Y27" s="99"/>
      <c r="Z27" s="102"/>
      <c r="AA27" s="131"/>
      <c r="AB27" s="111"/>
      <c r="AC27" s="98"/>
      <c r="AD27" s="98"/>
      <c r="AE27" s="98"/>
      <c r="AF27" s="98"/>
    </row>
    <row r="28" spans="1:32" s="12" customFormat="1" ht="17.5" customHeight="1">
      <c r="A28" s="243">
        <v>26</v>
      </c>
      <c r="B28" s="244" t="s">
        <v>626</v>
      </c>
      <c r="C28" s="243" t="s">
        <v>554</v>
      </c>
      <c r="D28" s="318" t="s">
        <v>517</v>
      </c>
      <c r="E28" s="318" t="s">
        <v>518</v>
      </c>
      <c r="F28" s="296" t="s">
        <v>3</v>
      </c>
      <c r="G28" s="316" t="s">
        <v>568</v>
      </c>
      <c r="H28" s="247" t="s">
        <v>101</v>
      </c>
      <c r="I28" s="272">
        <v>18</v>
      </c>
      <c r="J28" s="248">
        <v>50</v>
      </c>
      <c r="K28" s="248">
        <v>49</v>
      </c>
      <c r="L28" s="248">
        <f t="shared" si="0"/>
        <v>99</v>
      </c>
      <c r="M28" s="248">
        <f t="shared" si="1"/>
        <v>81</v>
      </c>
      <c r="N28" s="252"/>
      <c r="O28" s="248"/>
      <c r="P28" s="248"/>
      <c r="Q28" s="248"/>
      <c r="R28" s="248"/>
      <c r="S28" s="243">
        <v>1</v>
      </c>
      <c r="T28" s="247">
        <f>VLOOKUP(G28,'2022年間集計'!$E$4:$Q$76,12,FALSE)</f>
        <v>2</v>
      </c>
      <c r="U28" s="248">
        <f t="shared" si="2"/>
        <v>3</v>
      </c>
      <c r="V28" s="68"/>
      <c r="X28" s="117" t="s">
        <v>144</v>
      </c>
      <c r="Y28" s="99"/>
      <c r="Z28" s="102"/>
      <c r="AA28" s="131"/>
      <c r="AB28" s="98"/>
      <c r="AC28" s="98"/>
      <c r="AD28" s="98"/>
      <c r="AE28" s="98"/>
      <c r="AF28" s="98"/>
    </row>
    <row r="29" spans="1:32" s="12" customFormat="1" ht="17.5" customHeight="1">
      <c r="A29" s="243">
        <v>27</v>
      </c>
      <c r="B29" s="244" t="s">
        <v>626</v>
      </c>
      <c r="C29" s="243" t="s">
        <v>550</v>
      </c>
      <c r="D29" s="204" t="s">
        <v>5</v>
      </c>
      <c r="E29" s="204" t="s">
        <v>6</v>
      </c>
      <c r="F29" s="204" t="s">
        <v>365</v>
      </c>
      <c r="G29" s="204" t="s">
        <v>556</v>
      </c>
      <c r="H29" s="247" t="s">
        <v>101</v>
      </c>
      <c r="I29" s="247">
        <v>26</v>
      </c>
      <c r="J29" s="248">
        <v>57</v>
      </c>
      <c r="K29" s="248">
        <v>50</v>
      </c>
      <c r="L29" s="248">
        <f t="shared" si="0"/>
        <v>107</v>
      </c>
      <c r="M29" s="248">
        <f t="shared" si="1"/>
        <v>81</v>
      </c>
      <c r="N29" s="249"/>
      <c r="O29" s="248"/>
      <c r="P29" s="248"/>
      <c r="Q29" s="248"/>
      <c r="R29" s="248"/>
      <c r="S29" s="243">
        <v>1</v>
      </c>
      <c r="T29" s="247">
        <f>VLOOKUP(G29,'2022年間集計'!$E$4:$Q$76,12,FALSE)</f>
        <v>6</v>
      </c>
      <c r="U29" s="248">
        <f t="shared" si="2"/>
        <v>7</v>
      </c>
      <c r="V29" s="68"/>
      <c r="X29" s="117" t="s">
        <v>145</v>
      </c>
      <c r="Y29" s="99"/>
      <c r="Z29" s="102"/>
      <c r="AA29" s="131"/>
      <c r="AB29" s="98"/>
      <c r="AC29" s="98"/>
      <c r="AD29" s="98"/>
      <c r="AE29" s="98"/>
      <c r="AF29" s="98"/>
    </row>
    <row r="30" spans="1:32" s="12" customFormat="1" ht="17.5" customHeight="1" thickBot="1">
      <c r="A30" s="243">
        <v>28</v>
      </c>
      <c r="B30" s="244" t="s">
        <v>626</v>
      </c>
      <c r="C30" s="315" t="s">
        <v>552</v>
      </c>
      <c r="D30" s="318" t="s">
        <v>8</v>
      </c>
      <c r="E30" s="318" t="s">
        <v>9</v>
      </c>
      <c r="F30" s="322" t="s">
        <v>377</v>
      </c>
      <c r="G30" s="204" t="s">
        <v>254</v>
      </c>
      <c r="H30" s="247" t="s">
        <v>105</v>
      </c>
      <c r="I30" s="314">
        <v>11</v>
      </c>
      <c r="J30" s="248">
        <v>50</v>
      </c>
      <c r="K30" s="248">
        <v>44</v>
      </c>
      <c r="L30" s="248">
        <f t="shared" si="0"/>
        <v>94</v>
      </c>
      <c r="M30" s="248">
        <f t="shared" si="1"/>
        <v>83</v>
      </c>
      <c r="N30" s="249"/>
      <c r="O30" s="248"/>
      <c r="P30" s="248"/>
      <c r="Q30" s="248" t="s">
        <v>352</v>
      </c>
      <c r="R30" s="248"/>
      <c r="S30" s="243">
        <v>1</v>
      </c>
      <c r="T30" s="247">
        <f>VLOOKUP(G30,'2022年間集計'!$E$4:$Q$76,12,FALSE)</f>
        <v>5</v>
      </c>
      <c r="U30" s="248">
        <f t="shared" si="2"/>
        <v>6</v>
      </c>
      <c r="V30" s="68"/>
      <c r="X30" s="117" t="s">
        <v>185</v>
      </c>
      <c r="Y30" s="100">
        <v>20</v>
      </c>
      <c r="Z30" s="102"/>
      <c r="AA30" s="131" t="str">
        <f>G40</f>
        <v>石川 陽子</v>
      </c>
      <c r="AB30" s="105"/>
      <c r="AC30" s="105"/>
      <c r="AD30" s="105"/>
      <c r="AE30" s="105"/>
      <c r="AF30" s="98"/>
    </row>
    <row r="31" spans="1:32" s="12" customFormat="1" ht="17.5" customHeight="1">
      <c r="A31" s="243">
        <v>29</v>
      </c>
      <c r="B31" s="244" t="s">
        <v>626</v>
      </c>
      <c r="C31" s="248" t="s">
        <v>158</v>
      </c>
      <c r="D31" s="204" t="s">
        <v>53</v>
      </c>
      <c r="E31" s="204" t="s">
        <v>44</v>
      </c>
      <c r="F31" s="204" t="s">
        <v>3</v>
      </c>
      <c r="G31" s="291" t="s">
        <v>426</v>
      </c>
      <c r="H31" s="247" t="s">
        <v>105</v>
      </c>
      <c r="I31" s="247">
        <v>19</v>
      </c>
      <c r="J31" s="248">
        <v>45</v>
      </c>
      <c r="K31" s="248">
        <v>57</v>
      </c>
      <c r="L31" s="248">
        <f t="shared" si="0"/>
        <v>102</v>
      </c>
      <c r="M31" s="248">
        <f t="shared" si="1"/>
        <v>83</v>
      </c>
      <c r="N31" s="249"/>
      <c r="O31" s="250" t="s">
        <v>341</v>
      </c>
      <c r="P31" s="248"/>
      <c r="Q31" s="248"/>
      <c r="R31" s="248"/>
      <c r="S31" s="243">
        <v>1</v>
      </c>
      <c r="T31" s="247">
        <f>VLOOKUP(G31,'2022年間集計'!$E$4:$Q$76,12,FALSE)</f>
        <v>1</v>
      </c>
      <c r="U31" s="248">
        <f t="shared" si="2"/>
        <v>2</v>
      </c>
      <c r="V31" s="68"/>
      <c r="X31" s="117" t="s">
        <v>156</v>
      </c>
      <c r="Y31" s="100">
        <v>20</v>
      </c>
      <c r="Z31" s="101"/>
      <c r="AA31" s="182" t="str">
        <f>G5</f>
        <v>長井 俊志</v>
      </c>
      <c r="AB31" s="173">
        <f>J5</f>
        <v>42</v>
      </c>
      <c r="AC31" s="171">
        <f>K5</f>
        <v>43</v>
      </c>
      <c r="AD31" s="174">
        <f>L5</f>
        <v>85</v>
      </c>
      <c r="AE31" s="105"/>
      <c r="AF31" s="105"/>
    </row>
    <row r="32" spans="1:32" ht="17.5" customHeight="1" thickBot="1">
      <c r="A32" s="243">
        <v>30</v>
      </c>
      <c r="B32" s="244" t="s">
        <v>626</v>
      </c>
      <c r="C32" s="315" t="s">
        <v>109</v>
      </c>
      <c r="D32" s="318" t="s">
        <v>78</v>
      </c>
      <c r="E32" s="318" t="s">
        <v>79</v>
      </c>
      <c r="F32" s="322" t="s">
        <v>3</v>
      </c>
      <c r="G32" s="291" t="s">
        <v>393</v>
      </c>
      <c r="H32" s="247" t="s">
        <v>105</v>
      </c>
      <c r="I32" s="314">
        <v>15</v>
      </c>
      <c r="J32" s="248">
        <v>50</v>
      </c>
      <c r="K32" s="248">
        <v>49</v>
      </c>
      <c r="L32" s="248">
        <f t="shared" si="0"/>
        <v>99</v>
      </c>
      <c r="M32" s="248">
        <f t="shared" si="1"/>
        <v>84</v>
      </c>
      <c r="N32" s="252"/>
      <c r="O32" s="248"/>
      <c r="P32" s="248"/>
      <c r="Q32" s="248"/>
      <c r="R32" s="248"/>
      <c r="S32" s="243">
        <v>1</v>
      </c>
      <c r="T32" s="247">
        <f>VLOOKUP(G32,'2022年間集計'!$E$4:$Q$76,12,FALSE)</f>
        <v>1</v>
      </c>
      <c r="U32" s="248">
        <f t="shared" si="2"/>
        <v>2</v>
      </c>
      <c r="V32" s="68"/>
      <c r="X32" s="118" t="s">
        <v>157</v>
      </c>
      <c r="Y32" s="119"/>
      <c r="Z32" s="120" t="s">
        <v>357</v>
      </c>
      <c r="AA32" s="172" t="str">
        <f>G45</f>
        <v>野村 祥子</v>
      </c>
      <c r="AB32" s="140">
        <v>44</v>
      </c>
      <c r="AC32" s="106">
        <v>46</v>
      </c>
      <c r="AD32" s="107">
        <v>90</v>
      </c>
      <c r="AE32" s="108"/>
      <c r="AF32" s="108"/>
    </row>
    <row r="33" spans="1:22" ht="17.5" customHeight="1" thickTop="1">
      <c r="A33" s="243">
        <v>31</v>
      </c>
      <c r="B33" s="244" t="s">
        <v>626</v>
      </c>
      <c r="C33" s="243" t="s">
        <v>553</v>
      </c>
      <c r="D33" s="204" t="s">
        <v>521</v>
      </c>
      <c r="E33" s="204" t="s">
        <v>522</v>
      </c>
      <c r="F33" s="204" t="s">
        <v>84</v>
      </c>
      <c r="G33" s="204" t="s">
        <v>566</v>
      </c>
      <c r="H33" s="247" t="s">
        <v>101</v>
      </c>
      <c r="I33" s="314">
        <v>18</v>
      </c>
      <c r="J33" s="248">
        <v>48</v>
      </c>
      <c r="K33" s="248">
        <v>54</v>
      </c>
      <c r="L33" s="248">
        <f t="shared" si="0"/>
        <v>102</v>
      </c>
      <c r="M33" s="248">
        <f t="shared" si="1"/>
        <v>84</v>
      </c>
      <c r="N33" s="253"/>
      <c r="O33" s="248"/>
      <c r="P33" s="248"/>
      <c r="Q33" s="248"/>
      <c r="R33" s="248"/>
      <c r="S33" s="243">
        <v>1</v>
      </c>
      <c r="T33" s="247">
        <f>VLOOKUP(G33,'2022年間集計'!$E$4:$Q$76,12,FALSE)</f>
        <v>18</v>
      </c>
      <c r="U33" s="248">
        <f t="shared" si="2"/>
        <v>19</v>
      </c>
      <c r="V33" s="68"/>
    </row>
    <row r="34" spans="1:22" ht="17.5" customHeight="1">
      <c r="A34" s="243">
        <v>32</v>
      </c>
      <c r="B34" s="244" t="s">
        <v>627</v>
      </c>
      <c r="C34" s="315" t="s">
        <v>331</v>
      </c>
      <c r="D34" s="321" t="s">
        <v>7</v>
      </c>
      <c r="E34" s="321" t="s">
        <v>46</v>
      </c>
      <c r="F34" s="316" t="s">
        <v>3</v>
      </c>
      <c r="G34" s="284" t="s">
        <v>236</v>
      </c>
      <c r="H34" s="247" t="s">
        <v>104</v>
      </c>
      <c r="I34" s="272">
        <v>29</v>
      </c>
      <c r="J34" s="248">
        <v>57</v>
      </c>
      <c r="K34" s="248">
        <v>56</v>
      </c>
      <c r="L34" s="248">
        <f t="shared" si="0"/>
        <v>113</v>
      </c>
      <c r="M34" s="248">
        <f t="shared" si="1"/>
        <v>84</v>
      </c>
      <c r="N34" s="249"/>
      <c r="O34" s="248"/>
      <c r="P34" s="248"/>
      <c r="Q34" s="248"/>
      <c r="R34" s="248"/>
      <c r="S34" s="243">
        <v>1</v>
      </c>
      <c r="T34" s="247">
        <f>VLOOKUP(G34,'2022年間集計'!$E$4:$Q$76,12,FALSE)</f>
        <v>1</v>
      </c>
      <c r="U34" s="248">
        <f t="shared" si="2"/>
        <v>2</v>
      </c>
      <c r="V34" s="68"/>
    </row>
    <row r="35" spans="1:22" ht="17.5" customHeight="1">
      <c r="A35" s="243">
        <v>33</v>
      </c>
      <c r="B35" s="244" t="s">
        <v>627</v>
      </c>
      <c r="C35" s="248" t="s">
        <v>159</v>
      </c>
      <c r="D35" s="320" t="s">
        <v>37</v>
      </c>
      <c r="E35" s="320" t="s">
        <v>60</v>
      </c>
      <c r="F35" s="320" t="s">
        <v>3</v>
      </c>
      <c r="G35" s="291" t="s">
        <v>423</v>
      </c>
      <c r="H35" s="248" t="s">
        <v>104</v>
      </c>
      <c r="I35" s="248">
        <v>32</v>
      </c>
      <c r="J35" s="248">
        <v>58</v>
      </c>
      <c r="K35" s="248">
        <v>58</v>
      </c>
      <c r="L35" s="248">
        <f t="shared" si="0"/>
        <v>116</v>
      </c>
      <c r="M35" s="248">
        <f t="shared" si="1"/>
        <v>84</v>
      </c>
      <c r="N35" s="252"/>
      <c r="O35" s="247"/>
      <c r="P35" s="248"/>
      <c r="Q35" s="248"/>
      <c r="R35" s="248"/>
      <c r="S35" s="243">
        <v>1</v>
      </c>
      <c r="T35" s="247">
        <f>VLOOKUP(G35,'2022年間集計'!$E$4:$Q$76,12,FALSE)</f>
        <v>1</v>
      </c>
      <c r="U35" s="248">
        <f t="shared" si="2"/>
        <v>2</v>
      </c>
      <c r="V35" s="68"/>
    </row>
    <row r="36" spans="1:22" ht="17.5" customHeight="1">
      <c r="A36" s="243">
        <v>34</v>
      </c>
      <c r="B36" s="244" t="s">
        <v>627</v>
      </c>
      <c r="C36" s="324" t="s">
        <v>552</v>
      </c>
      <c r="D36" s="321" t="s">
        <v>514</v>
      </c>
      <c r="E36" s="321" t="s">
        <v>515</v>
      </c>
      <c r="F36" s="313" t="s">
        <v>384</v>
      </c>
      <c r="G36" s="291" t="s">
        <v>437</v>
      </c>
      <c r="H36" s="247" t="s">
        <v>101</v>
      </c>
      <c r="I36" s="319">
        <v>16</v>
      </c>
      <c r="J36" s="248">
        <v>51</v>
      </c>
      <c r="K36" s="248">
        <v>50</v>
      </c>
      <c r="L36" s="248">
        <f t="shared" si="0"/>
        <v>101</v>
      </c>
      <c r="M36" s="248">
        <f t="shared" si="1"/>
        <v>85</v>
      </c>
      <c r="N36" s="252"/>
      <c r="O36" s="248"/>
      <c r="P36" s="248"/>
      <c r="Q36" s="248"/>
      <c r="R36" s="248"/>
      <c r="S36" s="243">
        <v>1</v>
      </c>
      <c r="T36" s="247">
        <f>VLOOKUP(G36,'2022年間集計'!$E$4:$Q$76,12,FALSE)</f>
        <v>1</v>
      </c>
      <c r="U36" s="248">
        <f t="shared" si="2"/>
        <v>2</v>
      </c>
      <c r="V36" s="68"/>
    </row>
    <row r="37" spans="1:22" ht="17.5" customHeight="1">
      <c r="A37" s="243">
        <v>35</v>
      </c>
      <c r="B37" s="244" t="s">
        <v>626</v>
      </c>
      <c r="C37" s="248" t="s">
        <v>555</v>
      </c>
      <c r="D37" s="320" t="s">
        <v>502</v>
      </c>
      <c r="E37" s="320" t="s">
        <v>503</v>
      </c>
      <c r="F37" s="320" t="s">
        <v>364</v>
      </c>
      <c r="G37" s="291" t="s">
        <v>404</v>
      </c>
      <c r="H37" s="248" t="s">
        <v>105</v>
      </c>
      <c r="I37" s="247">
        <v>36</v>
      </c>
      <c r="J37" s="248">
        <v>59</v>
      </c>
      <c r="K37" s="248">
        <v>62</v>
      </c>
      <c r="L37" s="248">
        <f t="shared" si="0"/>
        <v>121</v>
      </c>
      <c r="M37" s="248">
        <f t="shared" si="1"/>
        <v>85</v>
      </c>
      <c r="N37" s="239"/>
      <c r="O37" s="248"/>
      <c r="P37" s="248"/>
      <c r="Q37" s="248"/>
      <c r="R37" s="248"/>
      <c r="S37" s="243">
        <v>1</v>
      </c>
      <c r="T37" s="247">
        <f>VLOOKUP(G37,'2022年間集計'!$E$4:$Q$76,12,FALSE)</f>
        <v>1</v>
      </c>
      <c r="U37" s="248">
        <f t="shared" si="2"/>
        <v>2</v>
      </c>
      <c r="V37" s="68"/>
    </row>
    <row r="38" spans="1:22" ht="17.5" customHeight="1">
      <c r="A38" s="243">
        <v>36</v>
      </c>
      <c r="B38" s="244" t="s">
        <v>627</v>
      </c>
      <c r="C38" s="315" t="s">
        <v>554</v>
      </c>
      <c r="D38" s="318" t="s">
        <v>10</v>
      </c>
      <c r="E38" s="318" t="s">
        <v>11</v>
      </c>
      <c r="F38" s="318" t="s">
        <v>3</v>
      </c>
      <c r="G38" s="328" t="s">
        <v>628</v>
      </c>
      <c r="H38" s="247" t="s">
        <v>104</v>
      </c>
      <c r="I38" s="314">
        <v>28</v>
      </c>
      <c r="J38" s="248">
        <v>57</v>
      </c>
      <c r="K38" s="248">
        <v>57</v>
      </c>
      <c r="L38" s="248">
        <f t="shared" si="0"/>
        <v>114</v>
      </c>
      <c r="M38" s="248">
        <f t="shared" si="1"/>
        <v>86</v>
      </c>
      <c r="N38" s="239"/>
      <c r="O38" s="248"/>
      <c r="P38" s="248"/>
      <c r="Q38" s="248" t="s">
        <v>761</v>
      </c>
      <c r="R38" s="256"/>
      <c r="S38" s="243">
        <v>1</v>
      </c>
      <c r="T38" s="247">
        <f>VLOOKUP(G38,'2022年間集計'!$E$4:$Q$76,12,FALSE)</f>
        <v>1</v>
      </c>
      <c r="U38" s="248">
        <f t="shared" si="2"/>
        <v>2</v>
      </c>
      <c r="V38" s="68"/>
    </row>
    <row r="39" spans="1:22" ht="17.5" customHeight="1">
      <c r="A39" s="243">
        <v>37</v>
      </c>
      <c r="B39" s="244" t="s">
        <v>627</v>
      </c>
      <c r="C39" s="315" t="s">
        <v>551</v>
      </c>
      <c r="D39" s="204" t="s">
        <v>509</v>
      </c>
      <c r="E39" s="204" t="s">
        <v>510</v>
      </c>
      <c r="F39" s="296" t="s">
        <v>3</v>
      </c>
      <c r="G39" s="291" t="s">
        <v>438</v>
      </c>
      <c r="H39" s="247" t="s">
        <v>101</v>
      </c>
      <c r="I39" s="314">
        <v>36</v>
      </c>
      <c r="J39" s="248">
        <v>52</v>
      </c>
      <c r="K39" s="248">
        <v>70</v>
      </c>
      <c r="L39" s="248">
        <f t="shared" si="0"/>
        <v>122</v>
      </c>
      <c r="M39" s="248">
        <f t="shared" si="1"/>
        <v>86</v>
      </c>
      <c r="N39" s="249"/>
      <c r="O39" s="248"/>
      <c r="P39" s="248"/>
      <c r="Q39" s="248"/>
      <c r="R39" s="248"/>
      <c r="S39" s="243">
        <v>1</v>
      </c>
      <c r="T39" s="247">
        <f>VLOOKUP(G39,'2022年間集計'!$E$4:$Q$76,12,FALSE)</f>
        <v>1</v>
      </c>
      <c r="U39" s="248">
        <f t="shared" si="2"/>
        <v>2</v>
      </c>
      <c r="V39" s="68"/>
    </row>
    <row r="40" spans="1:22" ht="17.5" customHeight="1">
      <c r="A40" s="243">
        <v>38</v>
      </c>
      <c r="B40" s="244" t="s">
        <v>627</v>
      </c>
      <c r="C40" s="315" t="s">
        <v>332</v>
      </c>
      <c r="D40" s="203" t="s">
        <v>528</v>
      </c>
      <c r="E40" s="203" t="s">
        <v>529</v>
      </c>
      <c r="F40" s="203" t="s">
        <v>367</v>
      </c>
      <c r="G40" s="203" t="s">
        <v>558</v>
      </c>
      <c r="H40" s="247" t="s">
        <v>104</v>
      </c>
      <c r="I40" s="247">
        <v>25</v>
      </c>
      <c r="J40" s="248">
        <v>56</v>
      </c>
      <c r="K40" s="248">
        <v>56</v>
      </c>
      <c r="L40" s="248">
        <f t="shared" si="0"/>
        <v>112</v>
      </c>
      <c r="M40" s="248">
        <f t="shared" si="1"/>
        <v>87</v>
      </c>
      <c r="N40" s="249"/>
      <c r="O40" s="248"/>
      <c r="P40" s="248"/>
      <c r="Q40" s="248"/>
      <c r="R40" s="248"/>
      <c r="S40" s="243">
        <v>1</v>
      </c>
      <c r="T40" s="247">
        <f>VLOOKUP(G40,'2022年間集計'!$E$4:$Q$76,12,FALSE)</f>
        <v>1</v>
      </c>
      <c r="U40" s="248">
        <f t="shared" si="2"/>
        <v>2</v>
      </c>
      <c r="V40" s="248">
        <v>26</v>
      </c>
    </row>
    <row r="41" spans="1:22" ht="17.5" customHeight="1">
      <c r="A41" s="243">
        <v>39</v>
      </c>
      <c r="B41" s="244" t="s">
        <v>627</v>
      </c>
      <c r="C41" s="315" t="s">
        <v>332</v>
      </c>
      <c r="D41" s="313" t="s">
        <v>530</v>
      </c>
      <c r="E41" s="313" t="s">
        <v>531</v>
      </c>
      <c r="F41" s="316" t="s">
        <v>366</v>
      </c>
      <c r="G41" s="316" t="s">
        <v>557</v>
      </c>
      <c r="H41" s="247" t="s">
        <v>101</v>
      </c>
      <c r="I41" s="314">
        <v>36</v>
      </c>
      <c r="J41" s="248">
        <v>68</v>
      </c>
      <c r="K41" s="248">
        <v>63</v>
      </c>
      <c r="L41" s="248">
        <f t="shared" si="0"/>
        <v>131</v>
      </c>
      <c r="M41" s="248">
        <f t="shared" si="1"/>
        <v>95</v>
      </c>
      <c r="N41" s="249"/>
      <c r="O41" s="248"/>
      <c r="P41" s="248"/>
      <c r="Q41" s="248"/>
      <c r="R41" s="248"/>
      <c r="S41" s="243">
        <v>1</v>
      </c>
      <c r="T41" s="247">
        <f>VLOOKUP(G41,'2022年間集計'!$E$4:$Q$76,12,FALSE)</f>
        <v>0</v>
      </c>
      <c r="U41" s="248">
        <f t="shared" si="2"/>
        <v>1</v>
      </c>
      <c r="V41" s="68"/>
    </row>
    <row r="42" spans="1:22" s="12" customFormat="1" ht="17.5" customHeight="1">
      <c r="A42" s="68"/>
      <c r="B42" s="184"/>
      <c r="C42" s="185"/>
      <c r="D42" s="45"/>
      <c r="E42" s="45"/>
      <c r="F42" s="45"/>
      <c r="G42" s="45"/>
      <c r="H42" s="31">
        <v>0</v>
      </c>
      <c r="I42" s="31"/>
      <c r="J42" s="68"/>
      <c r="K42" s="68"/>
      <c r="L42" s="68"/>
      <c r="M42" s="68"/>
      <c r="N42" s="20"/>
      <c r="O42" s="68"/>
      <c r="P42" s="68"/>
      <c r="Q42" s="68"/>
      <c r="R42" s="68"/>
      <c r="S42" s="185"/>
      <c r="T42" s="187"/>
      <c r="U42" s="68"/>
      <c r="V42" s="68"/>
    </row>
    <row r="43" spans="1:22" s="12" customFormat="1" ht="31">
      <c r="A43" s="68"/>
      <c r="B43" s="184"/>
      <c r="C43" s="248" t="s">
        <v>629</v>
      </c>
      <c r="D43" s="236" t="s">
        <v>42</v>
      </c>
      <c r="E43" s="236" t="s">
        <v>43</v>
      </c>
      <c r="F43" s="236" t="s">
        <v>29</v>
      </c>
      <c r="G43" s="236"/>
      <c r="H43" s="236" t="s">
        <v>112</v>
      </c>
      <c r="I43" s="236" t="s">
        <v>113</v>
      </c>
      <c r="J43" s="236" t="s">
        <v>31</v>
      </c>
      <c r="K43" s="236" t="s">
        <v>32</v>
      </c>
      <c r="L43" s="236" t="s">
        <v>33</v>
      </c>
      <c r="M43" s="236" t="s">
        <v>34</v>
      </c>
      <c r="N43" s="239"/>
      <c r="O43" s="240"/>
      <c r="P43" s="240" t="s">
        <v>623</v>
      </c>
      <c r="Q43" s="240" t="s">
        <v>762</v>
      </c>
      <c r="R43" s="261" t="s">
        <v>582</v>
      </c>
      <c r="S43" s="68"/>
      <c r="T43" s="188"/>
      <c r="U43" s="68"/>
      <c r="V43" s="68"/>
    </row>
    <row r="44" spans="1:22" ht="17.5" customHeight="1">
      <c r="A44" s="68"/>
      <c r="B44" s="184"/>
      <c r="C44" s="243" t="s">
        <v>109</v>
      </c>
      <c r="D44" s="313" t="s">
        <v>487</v>
      </c>
      <c r="E44" s="313" t="s">
        <v>488</v>
      </c>
      <c r="F44" s="313" t="s">
        <v>3</v>
      </c>
      <c r="G44" s="305" t="s">
        <v>466</v>
      </c>
      <c r="H44" s="247" t="s">
        <v>581</v>
      </c>
      <c r="I44" s="319" t="s">
        <v>513</v>
      </c>
      <c r="J44" s="248">
        <v>51</v>
      </c>
      <c r="K44" s="248">
        <v>52</v>
      </c>
      <c r="L44" s="248">
        <f>J44+K44</f>
        <v>103</v>
      </c>
      <c r="M44" s="248"/>
      <c r="N44" s="252"/>
      <c r="O44" s="248"/>
      <c r="P44" s="248"/>
      <c r="Q44" s="248"/>
      <c r="R44" s="248"/>
      <c r="S44" s="185"/>
      <c r="T44" s="31"/>
      <c r="U44" s="68"/>
      <c r="V44" s="68"/>
    </row>
    <row r="45" spans="1:22" s="12" customFormat="1" ht="17.5" customHeight="1">
      <c r="A45" s="68"/>
      <c r="B45" s="184"/>
      <c r="C45" s="243" t="s">
        <v>335</v>
      </c>
      <c r="D45" s="313" t="s">
        <v>491</v>
      </c>
      <c r="E45" s="313" t="s">
        <v>492</v>
      </c>
      <c r="F45" s="322" t="s">
        <v>3</v>
      </c>
      <c r="G45" s="285" t="s">
        <v>468</v>
      </c>
      <c r="H45" s="247" t="s">
        <v>542</v>
      </c>
      <c r="I45" s="272" t="s">
        <v>513</v>
      </c>
      <c r="J45" s="248">
        <v>44</v>
      </c>
      <c r="K45" s="248">
        <v>46</v>
      </c>
      <c r="L45" s="248">
        <f t="shared" ref="L45:L51" si="7">J45+K45</f>
        <v>90</v>
      </c>
      <c r="M45" s="248"/>
      <c r="N45" s="252"/>
      <c r="O45" s="248"/>
      <c r="P45" s="248"/>
      <c r="Q45" s="248" t="s">
        <v>585</v>
      </c>
      <c r="R45" s="250" t="s">
        <v>345</v>
      </c>
      <c r="S45" s="185"/>
      <c r="T45" s="187"/>
      <c r="U45" s="68"/>
      <c r="V45" s="68"/>
    </row>
    <row r="46" spans="1:22" s="12" customFormat="1" ht="17.5" customHeight="1">
      <c r="A46" s="68"/>
      <c r="B46" s="184"/>
      <c r="C46" s="248" t="s">
        <v>552</v>
      </c>
      <c r="D46" s="320" t="s">
        <v>489</v>
      </c>
      <c r="E46" s="320" t="s">
        <v>490</v>
      </c>
      <c r="F46" s="320" t="s">
        <v>516</v>
      </c>
      <c r="G46" s="305" t="s">
        <v>467</v>
      </c>
      <c r="H46" s="248" t="s">
        <v>101</v>
      </c>
      <c r="I46" s="248" t="s">
        <v>513</v>
      </c>
      <c r="J46" s="248">
        <v>49</v>
      </c>
      <c r="K46" s="248">
        <v>50</v>
      </c>
      <c r="L46" s="248">
        <f t="shared" si="7"/>
        <v>99</v>
      </c>
      <c r="M46" s="248"/>
      <c r="N46" s="249"/>
      <c r="O46" s="248"/>
      <c r="P46" s="248"/>
      <c r="Q46" s="248"/>
      <c r="R46" s="248"/>
      <c r="S46" s="68"/>
      <c r="T46" s="68"/>
      <c r="U46" s="68"/>
      <c r="V46" s="68"/>
    </row>
    <row r="47" spans="1:22" s="12" customFormat="1" ht="17.5" customHeight="1">
      <c r="A47" s="68"/>
      <c r="B47" s="184"/>
      <c r="C47" s="248" t="s">
        <v>158</v>
      </c>
      <c r="D47" s="204" t="s">
        <v>759</v>
      </c>
      <c r="E47" s="204" t="s">
        <v>356</v>
      </c>
      <c r="F47" s="204" t="s">
        <v>3</v>
      </c>
      <c r="G47" s="309" t="s">
        <v>328</v>
      </c>
      <c r="H47" s="247" t="s">
        <v>101</v>
      </c>
      <c r="I47" s="247" t="s">
        <v>513</v>
      </c>
      <c r="J47" s="248">
        <v>46</v>
      </c>
      <c r="K47" s="248">
        <v>49</v>
      </c>
      <c r="L47" s="248">
        <f t="shared" si="7"/>
        <v>95</v>
      </c>
      <c r="M47" s="248"/>
      <c r="N47" s="253"/>
      <c r="O47" s="248"/>
      <c r="P47" s="250" t="s">
        <v>354</v>
      </c>
      <c r="Q47" s="248"/>
      <c r="R47" s="248"/>
      <c r="S47" s="185"/>
      <c r="T47" s="187"/>
      <c r="U47" s="68"/>
      <c r="V47" s="68"/>
    </row>
    <row r="48" spans="1:22" s="12" customFormat="1" ht="17.5" customHeight="1">
      <c r="A48" s="68"/>
      <c r="B48" s="184"/>
      <c r="C48" s="243" t="s">
        <v>158</v>
      </c>
      <c r="D48" s="204" t="s">
        <v>485</v>
      </c>
      <c r="E48" s="204" t="s">
        <v>486</v>
      </c>
      <c r="F48" s="204" t="s">
        <v>3</v>
      </c>
      <c r="G48" s="208" t="s">
        <v>465</v>
      </c>
      <c r="H48" s="247" t="s">
        <v>104</v>
      </c>
      <c r="I48" s="247" t="s">
        <v>513</v>
      </c>
      <c r="J48" s="248">
        <v>62</v>
      </c>
      <c r="K48" s="248">
        <v>54</v>
      </c>
      <c r="L48" s="248">
        <f t="shared" si="7"/>
        <v>116</v>
      </c>
      <c r="M48" s="248"/>
      <c r="N48" s="252"/>
      <c r="O48" s="248"/>
      <c r="P48" s="248"/>
      <c r="Q48" s="248"/>
      <c r="R48" s="248"/>
      <c r="S48" s="68"/>
      <c r="T48" s="68"/>
      <c r="U48" s="68"/>
      <c r="V48" s="68"/>
    </row>
    <row r="49" spans="1:22" s="12" customFormat="1" ht="17.5" customHeight="1">
      <c r="A49" s="68"/>
      <c r="B49" s="184"/>
      <c r="C49" s="315" t="s">
        <v>551</v>
      </c>
      <c r="D49" s="313" t="s">
        <v>511</v>
      </c>
      <c r="E49" s="313" t="s">
        <v>512</v>
      </c>
      <c r="F49" s="313" t="s">
        <v>3</v>
      </c>
      <c r="G49" s="291" t="s">
        <v>430</v>
      </c>
      <c r="H49" s="247" t="s">
        <v>104</v>
      </c>
      <c r="I49" s="272" t="s">
        <v>513</v>
      </c>
      <c r="J49" s="248">
        <v>58</v>
      </c>
      <c r="K49" s="248">
        <v>61</v>
      </c>
      <c r="L49" s="248">
        <f t="shared" si="7"/>
        <v>119</v>
      </c>
      <c r="M49" s="248"/>
      <c r="N49" s="252"/>
      <c r="O49" s="248"/>
      <c r="P49" s="248"/>
      <c r="Q49" s="248"/>
      <c r="R49" s="248"/>
      <c r="S49" s="68"/>
      <c r="T49" s="68"/>
      <c r="U49" s="68"/>
      <c r="V49" s="68"/>
    </row>
    <row r="50" spans="1:22" s="12" customFormat="1" ht="17.5" customHeight="1">
      <c r="A50" s="68"/>
      <c r="B50" s="184"/>
      <c r="C50" s="243" t="s">
        <v>159</v>
      </c>
      <c r="D50" s="313" t="s">
        <v>469</v>
      </c>
      <c r="E50" s="313" t="s">
        <v>548</v>
      </c>
      <c r="F50" s="329" t="s">
        <v>549</v>
      </c>
      <c r="G50" s="329" t="s">
        <v>569</v>
      </c>
      <c r="H50" s="247" t="s">
        <v>101</v>
      </c>
      <c r="I50" s="272" t="s">
        <v>513</v>
      </c>
      <c r="J50" s="248">
        <v>66</v>
      </c>
      <c r="K50" s="248">
        <v>66</v>
      </c>
      <c r="L50" s="248">
        <f t="shared" si="7"/>
        <v>132</v>
      </c>
      <c r="M50" s="248"/>
      <c r="N50" s="249"/>
      <c r="O50" s="248"/>
      <c r="P50" s="248"/>
      <c r="Q50" s="248"/>
      <c r="R50" s="248"/>
      <c r="S50" s="68"/>
      <c r="T50" s="187"/>
      <c r="U50" s="68"/>
      <c r="V50" s="68"/>
    </row>
    <row r="51" spans="1:22" s="12" customFormat="1" ht="17.5" customHeight="1">
      <c r="A51" s="68"/>
      <c r="B51" s="184"/>
      <c r="C51" s="243" t="s">
        <v>335</v>
      </c>
      <c r="D51" s="318" t="s">
        <v>539</v>
      </c>
      <c r="E51" s="318" t="s">
        <v>540</v>
      </c>
      <c r="F51" s="322" t="s">
        <v>3</v>
      </c>
      <c r="G51" s="301" t="s">
        <v>401</v>
      </c>
      <c r="H51" s="247" t="s">
        <v>101</v>
      </c>
      <c r="I51" s="319" t="s">
        <v>541</v>
      </c>
      <c r="J51" s="248">
        <v>51</v>
      </c>
      <c r="K51" s="248">
        <v>54</v>
      </c>
      <c r="L51" s="248">
        <f t="shared" si="7"/>
        <v>105</v>
      </c>
      <c r="M51" s="248"/>
      <c r="N51" s="239"/>
      <c r="O51" s="248"/>
      <c r="P51" s="248"/>
      <c r="Q51" s="248"/>
      <c r="R51" s="248"/>
      <c r="S51" s="68"/>
      <c r="T51" s="68"/>
      <c r="U51" s="68"/>
      <c r="V51" s="68"/>
    </row>
    <row r="52" spans="1:22" s="12" customFormat="1" ht="15.5">
      <c r="A52" s="68"/>
      <c r="B52" s="184"/>
      <c r="C52" s="68"/>
      <c r="D52" s="49"/>
      <c r="E52" s="49"/>
      <c r="F52" s="49"/>
      <c r="G52" s="49"/>
      <c r="H52" s="68"/>
      <c r="I52" s="68"/>
      <c r="J52" s="68"/>
      <c r="K52" s="68"/>
      <c r="L52" s="68"/>
      <c r="M52" s="68"/>
      <c r="N52" s="19"/>
      <c r="O52" s="68"/>
      <c r="P52" s="68"/>
      <c r="Q52" s="68"/>
      <c r="R52" s="68"/>
      <c r="S52" s="68"/>
      <c r="T52" s="187"/>
      <c r="U52" s="68"/>
      <c r="V52" s="68"/>
    </row>
    <row r="53" spans="1:22" s="12" customFormat="1">
      <c r="B53" s="21"/>
      <c r="D53" s="14"/>
      <c r="E53" s="14"/>
      <c r="F53" s="14"/>
      <c r="G53" s="14"/>
      <c r="N53" s="19"/>
      <c r="T53" s="24"/>
    </row>
    <row r="54" spans="1:22" s="12" customFormat="1">
      <c r="B54" s="21"/>
      <c r="D54" s="14"/>
      <c r="E54" s="14"/>
      <c r="F54" s="14"/>
      <c r="G54" s="14"/>
      <c r="N54" s="19"/>
      <c r="T54" s="24"/>
    </row>
    <row r="55" spans="1:22" s="12" customFormat="1">
      <c r="B55" s="21"/>
      <c r="D55" s="14"/>
      <c r="E55" s="14"/>
      <c r="F55" s="14"/>
      <c r="G55" s="14"/>
      <c r="N55" s="20"/>
      <c r="T55" s="24"/>
    </row>
    <row r="56" spans="1:22" s="12" customFormat="1">
      <c r="B56" s="21"/>
      <c r="D56" s="14"/>
      <c r="E56" s="14"/>
      <c r="F56" s="14"/>
      <c r="G56" s="14"/>
      <c r="T56" s="24"/>
    </row>
    <row r="57" spans="1:22" s="12" customFormat="1">
      <c r="B57" s="21"/>
      <c r="D57" s="14"/>
      <c r="E57" s="14"/>
      <c r="F57" s="14"/>
      <c r="G57" s="14"/>
      <c r="T57" s="24"/>
    </row>
    <row r="58" spans="1:22" s="12" customFormat="1">
      <c r="B58" s="21"/>
      <c r="D58" s="14"/>
      <c r="E58" s="14"/>
      <c r="F58" s="14"/>
      <c r="G58" s="14"/>
      <c r="T58" s="24"/>
    </row>
    <row r="59" spans="1:22" s="12" customFormat="1">
      <c r="B59" s="21"/>
      <c r="D59" s="14"/>
      <c r="E59" s="14"/>
      <c r="F59" s="14"/>
      <c r="G59" s="14"/>
      <c r="N59" s="20"/>
      <c r="T59" s="24"/>
    </row>
    <row r="60" spans="1:22" s="12" customFormat="1">
      <c r="B60" s="21"/>
      <c r="D60" s="14"/>
      <c r="E60" s="14"/>
      <c r="F60" s="14"/>
      <c r="G60" s="14"/>
      <c r="T60" s="24"/>
    </row>
    <row r="61" spans="1:22" s="12" customFormat="1">
      <c r="B61" s="21"/>
      <c r="D61" s="14"/>
      <c r="E61" s="14"/>
      <c r="F61" s="14"/>
      <c r="G61" s="14"/>
      <c r="N61" s="20"/>
      <c r="T61" s="24"/>
    </row>
    <row r="62" spans="1:22" s="12" customFormat="1">
      <c r="B62" s="21"/>
      <c r="D62" s="14"/>
      <c r="E62" s="14"/>
      <c r="F62" s="14"/>
      <c r="G62" s="14"/>
      <c r="N62" s="19"/>
      <c r="T62" s="24"/>
    </row>
    <row r="63" spans="1:22" s="12" customFormat="1">
      <c r="B63" s="21"/>
      <c r="D63" s="14"/>
      <c r="E63" s="14"/>
      <c r="F63" s="14"/>
      <c r="G63" s="14"/>
      <c r="T63" s="24"/>
    </row>
    <row r="64" spans="1:22" s="12" customFormat="1">
      <c r="B64" s="21"/>
      <c r="D64" s="14"/>
      <c r="E64" s="14"/>
      <c r="F64" s="14"/>
      <c r="G64" s="14"/>
      <c r="N64" s="19"/>
      <c r="T64" s="24"/>
    </row>
    <row r="65" spans="2:20" s="12" customFormat="1">
      <c r="B65" s="21"/>
      <c r="D65" s="14"/>
      <c r="E65" s="14"/>
      <c r="F65" s="14"/>
      <c r="G65" s="14"/>
      <c r="T65" s="24"/>
    </row>
    <row r="66" spans="2:20" s="12" customFormat="1">
      <c r="B66" s="21"/>
      <c r="D66" s="14"/>
      <c r="E66" s="14"/>
      <c r="F66" s="14"/>
      <c r="G66" s="14"/>
      <c r="T66" s="24"/>
    </row>
    <row r="67" spans="2:20" s="12" customFormat="1">
      <c r="B67" s="21"/>
      <c r="D67" s="14"/>
      <c r="E67" s="14"/>
      <c r="F67" s="14"/>
      <c r="G67" s="14"/>
      <c r="T67" s="24"/>
    </row>
    <row r="68" spans="2:20" s="12" customFormat="1">
      <c r="B68" s="21"/>
      <c r="D68" s="14"/>
      <c r="E68" s="14"/>
      <c r="F68" s="14"/>
      <c r="G68" s="14"/>
      <c r="T68" s="24"/>
    </row>
    <row r="69" spans="2:20" s="12" customFormat="1">
      <c r="B69" s="21"/>
      <c r="D69" s="14"/>
      <c r="E69" s="14"/>
      <c r="F69" s="14"/>
      <c r="G69" s="14"/>
      <c r="N69" s="14"/>
      <c r="T69" s="24"/>
    </row>
    <row r="70" spans="2:20" s="12" customFormat="1">
      <c r="B70" s="21"/>
      <c r="D70" s="14"/>
      <c r="E70" s="14"/>
      <c r="F70" s="14"/>
      <c r="G70" s="14"/>
      <c r="N70" s="14"/>
      <c r="T70" s="24"/>
    </row>
    <row r="71" spans="2:20" s="12" customFormat="1">
      <c r="B71" s="21"/>
      <c r="D71" s="14"/>
      <c r="E71" s="14"/>
      <c r="F71" s="14"/>
      <c r="G71" s="14"/>
      <c r="N71" s="14"/>
      <c r="T71" s="24"/>
    </row>
    <row r="72" spans="2:20" s="12" customFormat="1">
      <c r="B72" s="21"/>
      <c r="D72" s="14"/>
      <c r="E72" s="14"/>
      <c r="F72" s="14"/>
      <c r="G72" s="14"/>
      <c r="N72" s="14"/>
      <c r="T72" s="24"/>
    </row>
    <row r="73" spans="2:20" s="12" customFormat="1">
      <c r="B73" s="21"/>
      <c r="D73" s="14"/>
      <c r="E73" s="14"/>
      <c r="F73" s="14"/>
      <c r="G73" s="14"/>
      <c r="N73" s="14"/>
      <c r="T73" s="24"/>
    </row>
    <row r="74" spans="2:20" s="12" customFormat="1">
      <c r="B74" s="21"/>
      <c r="D74" s="14"/>
      <c r="E74" s="14"/>
      <c r="F74" s="14"/>
      <c r="G74" s="14"/>
      <c r="N74" s="14"/>
      <c r="T74" s="24"/>
    </row>
    <row r="75" spans="2:20" s="12" customFormat="1">
      <c r="B75" s="21"/>
      <c r="D75" s="14"/>
      <c r="E75" s="14"/>
      <c r="F75" s="14"/>
      <c r="G75" s="14"/>
      <c r="N75" s="14"/>
      <c r="T75" s="24"/>
    </row>
    <row r="76" spans="2:20" s="12" customFormat="1">
      <c r="B76" s="21"/>
      <c r="D76" s="14"/>
      <c r="E76" s="14"/>
      <c r="F76" s="14"/>
      <c r="G76" s="14"/>
      <c r="N76" s="14"/>
      <c r="T76" s="24"/>
    </row>
    <row r="77" spans="2:20" s="12" customFormat="1">
      <c r="B77" s="21"/>
      <c r="D77" s="14"/>
      <c r="E77" s="14"/>
      <c r="F77" s="14"/>
      <c r="G77" s="14"/>
      <c r="N77" s="14"/>
      <c r="T77" s="24"/>
    </row>
    <row r="78" spans="2:20" s="12" customFormat="1">
      <c r="B78" s="21"/>
      <c r="D78" s="14"/>
      <c r="E78" s="14"/>
      <c r="F78" s="14"/>
      <c r="G78" s="14"/>
      <c r="N78" s="14"/>
      <c r="T78" s="24"/>
    </row>
    <row r="79" spans="2:20" s="12" customFormat="1">
      <c r="B79" s="21"/>
      <c r="D79" s="14"/>
      <c r="E79" s="14"/>
      <c r="F79" s="14"/>
      <c r="G79" s="14"/>
      <c r="N79" s="14"/>
      <c r="T79" s="24"/>
    </row>
    <row r="80" spans="2:20" s="12" customFormat="1">
      <c r="B80" s="21"/>
      <c r="D80" s="14"/>
      <c r="E80" s="14"/>
      <c r="F80" s="14"/>
      <c r="G80" s="14"/>
      <c r="N80" s="14"/>
      <c r="T80" s="24"/>
    </row>
    <row r="81" spans="2:20" s="12" customFormat="1">
      <c r="B81" s="21"/>
      <c r="D81" s="14"/>
      <c r="E81" s="14"/>
      <c r="F81" s="14"/>
      <c r="G81" s="14"/>
      <c r="N81" s="14"/>
      <c r="T81" s="24"/>
    </row>
    <row r="82" spans="2:20" s="12" customFormat="1">
      <c r="B82" s="21"/>
      <c r="D82" s="14"/>
      <c r="E82" s="14"/>
      <c r="F82" s="14"/>
      <c r="G82" s="14"/>
      <c r="N82" s="14"/>
      <c r="T82" s="24"/>
    </row>
    <row r="83" spans="2:20" s="12" customFormat="1">
      <c r="B83" s="21"/>
      <c r="D83" s="14"/>
      <c r="E83" s="14"/>
      <c r="F83" s="14"/>
      <c r="G83" s="14"/>
      <c r="N83" s="14"/>
      <c r="T83" s="24"/>
    </row>
    <row r="84" spans="2:20" s="12" customFormat="1">
      <c r="B84" s="21"/>
      <c r="D84" s="14"/>
      <c r="E84" s="14"/>
      <c r="F84" s="14"/>
      <c r="G84" s="14"/>
      <c r="N84" s="14"/>
      <c r="T84" s="24"/>
    </row>
    <row r="85" spans="2:20" s="12" customFormat="1">
      <c r="B85" s="21"/>
      <c r="D85" s="14"/>
      <c r="E85" s="14"/>
      <c r="F85" s="14"/>
      <c r="G85" s="14"/>
      <c r="N85" s="14"/>
      <c r="T85" s="24"/>
    </row>
    <row r="86" spans="2:20" s="12" customFormat="1">
      <c r="B86" s="21"/>
      <c r="D86" s="14"/>
      <c r="E86" s="14"/>
      <c r="F86" s="14"/>
      <c r="G86" s="14"/>
      <c r="N86" s="14"/>
      <c r="T86" s="24"/>
    </row>
    <row r="87" spans="2:20" s="12" customFormat="1">
      <c r="B87" s="21"/>
      <c r="D87" s="14"/>
      <c r="E87" s="14"/>
      <c r="F87" s="14"/>
      <c r="G87" s="14"/>
      <c r="N87" s="14"/>
      <c r="T87" s="24"/>
    </row>
    <row r="88" spans="2:20" s="12" customFormat="1">
      <c r="B88" s="21"/>
      <c r="D88" s="14"/>
      <c r="E88" s="14"/>
      <c r="F88" s="14"/>
      <c r="G88" s="14"/>
      <c r="N88" s="14"/>
      <c r="T88" s="24"/>
    </row>
    <row r="89" spans="2:20" s="12" customFormat="1">
      <c r="B89" s="21"/>
      <c r="D89" s="14"/>
      <c r="E89" s="14"/>
      <c r="F89" s="14"/>
      <c r="G89" s="14"/>
      <c r="N89" s="14"/>
      <c r="T89" s="24"/>
    </row>
    <row r="90" spans="2:20" s="12" customFormat="1">
      <c r="B90" s="21"/>
      <c r="D90" s="14"/>
      <c r="E90" s="14"/>
      <c r="F90" s="14"/>
      <c r="G90" s="14"/>
      <c r="N90" s="14"/>
      <c r="T90" s="24"/>
    </row>
    <row r="91" spans="2:20" s="12" customFormat="1">
      <c r="B91" s="21"/>
      <c r="D91" s="14"/>
      <c r="E91" s="14"/>
      <c r="F91" s="14"/>
      <c r="G91" s="14"/>
      <c r="N91" s="14"/>
      <c r="T91" s="24"/>
    </row>
    <row r="92" spans="2:20" s="12" customFormat="1">
      <c r="B92" s="21"/>
      <c r="D92" s="14"/>
      <c r="E92" s="14"/>
      <c r="F92" s="14"/>
      <c r="G92" s="14"/>
      <c r="N92" s="14"/>
      <c r="T92" s="24"/>
    </row>
    <row r="93" spans="2:20" s="12" customFormat="1">
      <c r="B93" s="21"/>
      <c r="D93" s="14"/>
      <c r="E93" s="14"/>
      <c r="F93" s="14"/>
      <c r="G93" s="14"/>
      <c r="N93" s="14"/>
      <c r="T93" s="24"/>
    </row>
    <row r="94" spans="2:20" s="12" customFormat="1">
      <c r="B94" s="21"/>
      <c r="D94" s="14"/>
      <c r="E94" s="14"/>
      <c r="F94" s="14"/>
      <c r="G94" s="14"/>
      <c r="N94" s="14"/>
      <c r="T94" s="24"/>
    </row>
    <row r="95" spans="2:20" s="12" customFormat="1">
      <c r="B95" s="21"/>
      <c r="D95" s="14"/>
      <c r="E95" s="14"/>
      <c r="F95" s="14"/>
      <c r="G95" s="14"/>
      <c r="N95" s="14"/>
      <c r="T95" s="24"/>
    </row>
    <row r="96" spans="2:20" s="12" customFormat="1">
      <c r="B96" s="21"/>
      <c r="D96" s="14"/>
      <c r="E96" s="14"/>
      <c r="F96" s="14"/>
      <c r="G96" s="14"/>
      <c r="N96" s="14"/>
      <c r="T96" s="24"/>
    </row>
    <row r="97" spans="2:20" s="12" customFormat="1">
      <c r="B97" s="21"/>
      <c r="D97" s="14"/>
      <c r="E97" s="14"/>
      <c r="F97" s="14"/>
      <c r="G97" s="14"/>
      <c r="N97" s="14"/>
      <c r="T97" s="24"/>
    </row>
    <row r="98" spans="2:20" s="12" customFormat="1">
      <c r="B98" s="21"/>
      <c r="D98" s="14"/>
      <c r="E98" s="14"/>
      <c r="F98" s="14"/>
      <c r="G98" s="14"/>
      <c r="N98" s="14"/>
      <c r="T98" s="24"/>
    </row>
    <row r="99" spans="2:20" s="12" customFormat="1">
      <c r="B99" s="21"/>
      <c r="D99" s="14"/>
      <c r="E99" s="14"/>
      <c r="F99" s="14"/>
      <c r="G99" s="14"/>
      <c r="N99" s="14"/>
      <c r="T99" s="24"/>
    </row>
    <row r="100" spans="2:20" s="12" customFormat="1">
      <c r="B100" s="21"/>
      <c r="D100" s="14"/>
      <c r="E100" s="14"/>
      <c r="F100" s="14"/>
      <c r="G100" s="14"/>
      <c r="N100" s="14"/>
      <c r="T100" s="24"/>
    </row>
    <row r="101" spans="2:20" s="12" customFormat="1">
      <c r="B101" s="21"/>
      <c r="D101" s="14"/>
      <c r="E101" s="14"/>
      <c r="F101" s="14"/>
      <c r="G101" s="14"/>
      <c r="N101" s="14"/>
      <c r="T101" s="24"/>
    </row>
    <row r="102" spans="2:20" s="12" customFormat="1">
      <c r="B102" s="21"/>
      <c r="D102" s="14"/>
      <c r="E102" s="14"/>
      <c r="F102" s="14"/>
      <c r="G102" s="14"/>
      <c r="N102" s="14"/>
      <c r="T102" s="24"/>
    </row>
    <row r="103" spans="2:20" s="12" customFormat="1">
      <c r="B103" s="21"/>
      <c r="D103" s="14"/>
      <c r="E103" s="14"/>
      <c r="F103" s="14"/>
      <c r="G103" s="14"/>
      <c r="N103" s="14"/>
      <c r="T103" s="24"/>
    </row>
    <row r="104" spans="2:20" s="12" customFormat="1">
      <c r="B104" s="21"/>
      <c r="D104" s="14"/>
      <c r="E104" s="14"/>
      <c r="F104" s="14"/>
      <c r="G104" s="14"/>
      <c r="N104" s="14"/>
      <c r="T104" s="24"/>
    </row>
    <row r="105" spans="2:20" s="12" customFormat="1">
      <c r="B105" s="21"/>
      <c r="D105" s="14"/>
      <c r="E105" s="14"/>
      <c r="F105" s="14"/>
      <c r="G105" s="14"/>
      <c r="N105" s="14"/>
      <c r="T105" s="24"/>
    </row>
    <row r="106" spans="2:20" s="12" customFormat="1">
      <c r="B106" s="21"/>
      <c r="D106" s="14"/>
      <c r="E106" s="14"/>
      <c r="F106" s="14"/>
      <c r="G106" s="14"/>
      <c r="N106" s="14"/>
      <c r="T106" s="24"/>
    </row>
    <row r="107" spans="2:20" s="12" customFormat="1">
      <c r="B107" s="21"/>
      <c r="D107" s="14"/>
      <c r="E107" s="14"/>
      <c r="F107" s="14"/>
      <c r="G107" s="14"/>
      <c r="N107" s="14"/>
      <c r="T107" s="24"/>
    </row>
    <row r="108" spans="2:20" s="12" customFormat="1">
      <c r="B108" s="21"/>
      <c r="D108" s="14"/>
      <c r="E108" s="14"/>
      <c r="F108" s="14"/>
      <c r="G108" s="14"/>
      <c r="N108" s="14"/>
      <c r="T108" s="24"/>
    </row>
    <row r="109" spans="2:20" s="12" customFormat="1">
      <c r="B109" s="21"/>
      <c r="D109" s="14"/>
      <c r="E109" s="14"/>
      <c r="F109" s="14"/>
      <c r="G109" s="14"/>
      <c r="N109" s="14"/>
      <c r="T109" s="24"/>
    </row>
    <row r="110" spans="2:20" s="12" customFormat="1">
      <c r="B110" s="21"/>
      <c r="D110" s="14"/>
      <c r="E110" s="14"/>
      <c r="F110" s="14"/>
      <c r="G110" s="14"/>
      <c r="N110" s="14"/>
      <c r="T110" s="24"/>
    </row>
    <row r="111" spans="2:20" s="12" customFormat="1">
      <c r="B111" s="21"/>
      <c r="D111" s="14"/>
      <c r="E111" s="14"/>
      <c r="F111" s="14"/>
      <c r="G111" s="14"/>
      <c r="N111" s="14"/>
      <c r="T111" s="24"/>
    </row>
    <row r="112" spans="2:20" s="12" customFormat="1">
      <c r="B112" s="21"/>
      <c r="D112" s="14"/>
      <c r="E112" s="14"/>
      <c r="F112" s="14"/>
      <c r="G112" s="14"/>
      <c r="N112" s="14"/>
      <c r="T112" s="24"/>
    </row>
    <row r="113" spans="2:20" s="12" customFormat="1">
      <c r="B113" s="21"/>
      <c r="D113" s="14"/>
      <c r="E113" s="14"/>
      <c r="F113" s="14"/>
      <c r="G113" s="14"/>
      <c r="N113" s="14"/>
      <c r="T113" s="24"/>
    </row>
  </sheetData>
  <phoneticPr fontId="59"/>
  <dataValidations disablePrompts="1" count="1">
    <dataValidation type="list" allowBlank="1" showInputMessage="1" showErrorMessage="1" sqref="B3:B48" xr:uid="{3AFAAB73-9676-418A-96E6-3CFE5E6CAD73}">
      <formula1>"会員,NEW-1,NEW-2,GUEST"</formula1>
    </dataValidation>
  </dataValidations>
  <printOptions gridLines="1"/>
  <pageMargins left="0.25" right="0.25" top="0.75" bottom="0.75" header="0.3" footer="0.3"/>
  <pageSetup scale="5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930B1-72DC-4D86-8A49-A349D4AE73E0}">
  <sheetPr>
    <pageSetUpPr fitToPage="1"/>
  </sheetPr>
  <dimension ref="A1:AG133"/>
  <sheetViews>
    <sheetView topLeftCell="A40" workbookViewId="0">
      <selection activeCell="G54" sqref="G54"/>
    </sheetView>
  </sheetViews>
  <sheetFormatPr defaultColWidth="9.08984375" defaultRowHeight="14"/>
  <cols>
    <col min="1" max="1" width="6.81640625" style="14" customWidth="1"/>
    <col min="2" max="2" width="10.36328125" style="14" bestFit="1" customWidth="1"/>
    <col min="3" max="3" width="4.1796875" style="22" bestFit="1" customWidth="1"/>
    <col min="4" max="4" width="13.08984375" style="14" bestFit="1" customWidth="1"/>
    <col min="5" max="5" width="13.1796875" style="14" bestFit="1" customWidth="1"/>
    <col min="6" max="6" width="43.1796875" style="14" bestFit="1" customWidth="1"/>
    <col min="7" max="7" width="15.6328125" style="14" bestFit="1" customWidth="1"/>
    <col min="8" max="8" width="9" style="14" bestFit="1" customWidth="1"/>
    <col min="9" max="9" width="8.1796875" style="12" bestFit="1" customWidth="1"/>
    <col min="10" max="10" width="6.54296875" style="12" bestFit="1" customWidth="1"/>
    <col min="11" max="11" width="7.81640625" style="24" customWidth="1"/>
    <col min="12" max="12" width="9.81640625" style="14" bestFit="1" customWidth="1"/>
    <col min="13" max="13" width="6.36328125" style="14" bestFit="1" customWidth="1"/>
    <col min="14" max="14" width="5" style="12" bestFit="1" customWidth="1"/>
    <col min="15" max="15" width="12.08984375" style="12" bestFit="1" customWidth="1"/>
    <col min="16" max="16" width="10.1796875" style="14" bestFit="1" customWidth="1"/>
    <col min="17" max="17" width="10.36328125" style="14" bestFit="1" customWidth="1"/>
    <col min="18" max="18" width="10.36328125" style="12" bestFit="1" customWidth="1"/>
    <col min="19" max="19" width="11.90625" style="12" customWidth="1"/>
    <col min="20" max="20" width="15" style="12" bestFit="1" customWidth="1"/>
    <col min="21" max="21" width="8.90625" style="12" customWidth="1"/>
    <col min="22" max="22" width="9.81640625" style="12" customWidth="1"/>
    <col min="23" max="23" width="6.08984375" style="12" customWidth="1"/>
    <col min="24" max="24" width="17.1796875" style="14" customWidth="1"/>
    <col min="25" max="25" width="7.90625" style="14" bestFit="1" customWidth="1"/>
    <col min="26" max="26" width="53.54296875" style="14" bestFit="1" customWidth="1"/>
    <col min="27" max="27" width="27.6328125" style="14" customWidth="1"/>
    <col min="28" max="28" width="22.81640625" style="14" bestFit="1" customWidth="1"/>
    <col min="29" max="16384" width="9.08984375" style="14"/>
  </cols>
  <sheetData>
    <row r="1" spans="1:33" ht="33" thickBot="1">
      <c r="A1" s="35" t="s">
        <v>116</v>
      </c>
      <c r="B1" s="35"/>
      <c r="D1" s="17"/>
      <c r="E1" s="17"/>
      <c r="F1" s="17"/>
      <c r="G1" s="17"/>
      <c r="X1" s="195" t="s">
        <v>171</v>
      </c>
      <c r="Y1" s="109"/>
      <c r="Z1" s="109"/>
      <c r="AA1" s="109"/>
      <c r="AB1" s="196"/>
      <c r="AC1" s="103"/>
      <c r="AD1" s="103"/>
      <c r="AE1" s="103"/>
      <c r="AF1" s="103"/>
      <c r="AG1" s="98"/>
    </row>
    <row r="2" spans="1:33" ht="32.25" customHeight="1" thickBot="1">
      <c r="A2" s="236" t="s">
        <v>622</v>
      </c>
      <c r="B2" s="237" t="s">
        <v>30</v>
      </c>
      <c r="C2" s="238" t="s">
        <v>632</v>
      </c>
      <c r="D2" s="236" t="s">
        <v>42</v>
      </c>
      <c r="E2" s="236" t="s">
        <v>43</v>
      </c>
      <c r="F2" s="236" t="s">
        <v>29</v>
      </c>
      <c r="G2" s="237" t="s">
        <v>630</v>
      </c>
      <c r="H2" s="236" t="s">
        <v>112</v>
      </c>
      <c r="I2" s="236" t="s">
        <v>113</v>
      </c>
      <c r="J2" s="236" t="s">
        <v>31</v>
      </c>
      <c r="K2" s="236" t="s">
        <v>32</v>
      </c>
      <c r="L2" s="236" t="s">
        <v>33</v>
      </c>
      <c r="M2" s="236" t="s">
        <v>34</v>
      </c>
      <c r="N2" s="239" t="s">
        <v>114</v>
      </c>
      <c r="O2" s="240" t="s">
        <v>93</v>
      </c>
      <c r="P2" s="240" t="s">
        <v>623</v>
      </c>
      <c r="Q2" s="240" t="s">
        <v>624</v>
      </c>
      <c r="R2" s="240" t="s">
        <v>625</v>
      </c>
      <c r="S2" s="241" t="s">
        <v>586</v>
      </c>
      <c r="T2" s="242" t="s">
        <v>739</v>
      </c>
      <c r="U2" s="240" t="s">
        <v>631</v>
      </c>
      <c r="V2" s="238" t="s">
        <v>633</v>
      </c>
      <c r="W2" s="39"/>
      <c r="X2" s="218" t="s">
        <v>117</v>
      </c>
      <c r="Y2" s="219" t="s">
        <v>118</v>
      </c>
      <c r="Z2" s="219" t="s">
        <v>172</v>
      </c>
      <c r="AA2" s="220" t="s">
        <v>637</v>
      </c>
      <c r="AB2" s="221" t="s">
        <v>655</v>
      </c>
      <c r="AC2" s="133" t="s">
        <v>150</v>
      </c>
      <c r="AD2" s="134" t="s">
        <v>151</v>
      </c>
      <c r="AE2" s="134" t="s">
        <v>152</v>
      </c>
      <c r="AF2" s="134" t="s">
        <v>115</v>
      </c>
      <c r="AG2" s="135" t="s">
        <v>153</v>
      </c>
    </row>
    <row r="3" spans="1:33" ht="21" customHeight="1" thickTop="1">
      <c r="A3" s="243">
        <v>1</v>
      </c>
      <c r="B3" s="244" t="s">
        <v>626</v>
      </c>
      <c r="C3" s="245" t="s">
        <v>740</v>
      </c>
      <c r="D3" s="201" t="s">
        <v>491</v>
      </c>
      <c r="E3" s="202" t="s">
        <v>492</v>
      </c>
      <c r="F3" s="202" t="s">
        <v>187</v>
      </c>
      <c r="G3" s="202" t="s">
        <v>685</v>
      </c>
      <c r="H3" s="246" t="s">
        <v>680</v>
      </c>
      <c r="I3" s="247">
        <v>11</v>
      </c>
      <c r="J3" s="248">
        <v>38</v>
      </c>
      <c r="K3" s="248">
        <v>41</v>
      </c>
      <c r="L3" s="248">
        <f t="shared" ref="L3:L47" si="0">J3+K3</f>
        <v>79</v>
      </c>
      <c r="M3" s="248">
        <f t="shared" ref="M3:M46" si="1">L3-I3</f>
        <v>68</v>
      </c>
      <c r="N3" s="249"/>
      <c r="O3" s="248" t="s">
        <v>746</v>
      </c>
      <c r="P3" s="248"/>
      <c r="Q3" s="250"/>
      <c r="R3" s="250" t="s">
        <v>345</v>
      </c>
      <c r="S3" s="243">
        <v>21</v>
      </c>
      <c r="T3" s="247">
        <f>IFERROR(VLOOKUP(G3,'2022年間集計'!$E$4:$BE$78,21,FALSE),0)</f>
        <v>0</v>
      </c>
      <c r="U3" s="248">
        <f t="shared" ref="U3:U40" si="2">S3+T3</f>
        <v>21</v>
      </c>
      <c r="V3" s="260">
        <f>(I3-(72-M3)/2)*0.8</f>
        <v>7.2</v>
      </c>
      <c r="W3" s="38"/>
      <c r="X3" s="231" t="s">
        <v>17</v>
      </c>
      <c r="Y3" s="232">
        <v>50</v>
      </c>
      <c r="Z3" s="222" t="s">
        <v>108</v>
      </c>
      <c r="AA3" s="223"/>
      <c r="AB3" s="224" t="str">
        <f>G3</f>
        <v>野村 祥子</v>
      </c>
      <c r="AC3" s="136">
        <f>J3</f>
        <v>38</v>
      </c>
      <c r="AD3" s="137">
        <f t="shared" ref="AD3:AE3" si="3">K3</f>
        <v>41</v>
      </c>
      <c r="AE3" s="137">
        <f t="shared" si="3"/>
        <v>79</v>
      </c>
      <c r="AF3" s="138">
        <f>I3</f>
        <v>11</v>
      </c>
      <c r="AG3" s="139">
        <f>M3</f>
        <v>68</v>
      </c>
    </row>
    <row r="4" spans="1:33" ht="21" customHeight="1">
      <c r="A4" s="243">
        <f>A3+1</f>
        <v>2</v>
      </c>
      <c r="B4" s="244" t="s">
        <v>626</v>
      </c>
      <c r="C4" s="246" t="s">
        <v>697</v>
      </c>
      <c r="D4" s="202" t="s">
        <v>301</v>
      </c>
      <c r="E4" s="202" t="s">
        <v>302</v>
      </c>
      <c r="F4" s="200" t="s">
        <v>390</v>
      </c>
      <c r="G4" s="251" t="s">
        <v>729</v>
      </c>
      <c r="H4" s="247" t="str">
        <f>VLOOKUP(G4,'2022年間集計'!$E$4:$G$82,2,FALSE)</f>
        <v>Gold</v>
      </c>
      <c r="I4" s="247">
        <v>16</v>
      </c>
      <c r="J4" s="248">
        <v>44</v>
      </c>
      <c r="K4" s="248">
        <v>40</v>
      </c>
      <c r="L4" s="248">
        <f t="shared" si="0"/>
        <v>84</v>
      </c>
      <c r="M4" s="248">
        <f t="shared" si="1"/>
        <v>68</v>
      </c>
      <c r="N4" s="252"/>
      <c r="O4" s="247" t="s">
        <v>742</v>
      </c>
      <c r="P4" s="248"/>
      <c r="Q4" s="248"/>
      <c r="R4" s="248"/>
      <c r="S4" s="243">
        <v>18</v>
      </c>
      <c r="T4" s="247">
        <f>VLOOKUP(G4,'2022年間集計'!$E$4:$BE$78,21,FALSE)</f>
        <v>10</v>
      </c>
      <c r="U4" s="248">
        <f t="shared" si="2"/>
        <v>28</v>
      </c>
      <c r="V4" s="260">
        <f>(I4-(72-M4)/2)*0.9</f>
        <v>12.6</v>
      </c>
      <c r="W4" s="38"/>
      <c r="X4" s="231" t="s">
        <v>119</v>
      </c>
      <c r="Y4" s="222"/>
      <c r="Z4" s="225" t="s">
        <v>88</v>
      </c>
      <c r="AA4" s="226"/>
      <c r="AB4" s="224" t="str">
        <f t="shared" ref="AB4:AB14" si="4">G4</f>
        <v>矢尾板 Tony</v>
      </c>
      <c r="AC4" s="136">
        <f t="shared" ref="AC4:AC7" si="5">J4</f>
        <v>44</v>
      </c>
      <c r="AD4" s="137">
        <f t="shared" ref="AD4:AD7" si="6">K4</f>
        <v>40</v>
      </c>
      <c r="AE4" s="137">
        <f t="shared" ref="AE4:AE7" si="7">L4</f>
        <v>84</v>
      </c>
      <c r="AF4" s="138">
        <f t="shared" ref="AF4:AF7" si="8">I4</f>
        <v>16</v>
      </c>
      <c r="AG4" s="139">
        <f t="shared" ref="AG4:AG7" si="9">M4</f>
        <v>68</v>
      </c>
    </row>
    <row r="5" spans="1:33" ht="21" customHeight="1">
      <c r="A5" s="243">
        <f t="shared" ref="A5:A47" si="10">A4+1</f>
        <v>3</v>
      </c>
      <c r="B5" s="244" t="s">
        <v>626</v>
      </c>
      <c r="C5" s="246" t="s">
        <v>692</v>
      </c>
      <c r="D5" s="202" t="s">
        <v>198</v>
      </c>
      <c r="E5" s="202" t="s">
        <v>199</v>
      </c>
      <c r="F5" s="200" t="s">
        <v>360</v>
      </c>
      <c r="G5" s="251" t="s">
        <v>712</v>
      </c>
      <c r="H5" s="247" t="str">
        <f>VLOOKUP(G5,'2022年間集計'!$E$4:$G$82,2,FALSE)</f>
        <v>Gold</v>
      </c>
      <c r="I5" s="247">
        <v>18</v>
      </c>
      <c r="J5" s="248">
        <v>40</v>
      </c>
      <c r="K5" s="248">
        <v>46</v>
      </c>
      <c r="L5" s="248">
        <f t="shared" si="0"/>
        <v>86</v>
      </c>
      <c r="M5" s="248">
        <f t="shared" si="1"/>
        <v>68</v>
      </c>
      <c r="N5" s="249"/>
      <c r="O5" s="250" t="s">
        <v>747</v>
      </c>
      <c r="P5" s="250" t="s">
        <v>353</v>
      </c>
      <c r="Q5" s="248"/>
      <c r="R5" s="250"/>
      <c r="S5" s="243">
        <v>15</v>
      </c>
      <c r="T5" s="247">
        <f>VLOOKUP(G5,'2022年間集計'!$E$4:$BE$78,21,FALSE)</f>
        <v>33</v>
      </c>
      <c r="U5" s="248">
        <f t="shared" si="2"/>
        <v>48</v>
      </c>
      <c r="V5" s="260">
        <f>(I5-(72-M5)/2)*0.95</f>
        <v>15.2</v>
      </c>
      <c r="W5" s="38"/>
      <c r="X5" s="231" t="s">
        <v>120</v>
      </c>
      <c r="Y5" s="222"/>
      <c r="Z5" s="225" t="s">
        <v>154</v>
      </c>
      <c r="AA5" s="226" t="s">
        <v>638</v>
      </c>
      <c r="AB5" s="224" t="str">
        <f t="shared" si="4"/>
        <v>後藤 敦彦</v>
      </c>
      <c r="AC5" s="136">
        <f t="shared" si="5"/>
        <v>40</v>
      </c>
      <c r="AD5" s="137">
        <f t="shared" si="6"/>
        <v>46</v>
      </c>
      <c r="AE5" s="137">
        <f t="shared" si="7"/>
        <v>86</v>
      </c>
      <c r="AF5" s="138">
        <f t="shared" si="8"/>
        <v>18</v>
      </c>
      <c r="AG5" s="139">
        <f t="shared" si="9"/>
        <v>68</v>
      </c>
    </row>
    <row r="6" spans="1:33" ht="21" customHeight="1">
      <c r="A6" s="243">
        <f t="shared" si="10"/>
        <v>4</v>
      </c>
      <c r="B6" s="244" t="s">
        <v>626</v>
      </c>
      <c r="C6" s="246" t="s">
        <v>697</v>
      </c>
      <c r="D6" s="202" t="s">
        <v>195</v>
      </c>
      <c r="E6" s="202" t="s">
        <v>196</v>
      </c>
      <c r="F6" s="200" t="s">
        <v>359</v>
      </c>
      <c r="G6" s="251" t="s">
        <v>727</v>
      </c>
      <c r="H6" s="247" t="str">
        <f>VLOOKUP(G6,'2022年間集計'!$E$4:$G$82,2,FALSE)</f>
        <v>Gold</v>
      </c>
      <c r="I6" s="247">
        <v>18</v>
      </c>
      <c r="J6" s="248">
        <v>40</v>
      </c>
      <c r="K6" s="248">
        <v>48</v>
      </c>
      <c r="L6" s="248">
        <f t="shared" si="0"/>
        <v>88</v>
      </c>
      <c r="M6" s="248">
        <f t="shared" si="1"/>
        <v>70</v>
      </c>
      <c r="N6" s="253">
        <v>1</v>
      </c>
      <c r="O6" s="248"/>
      <c r="P6" s="254"/>
      <c r="Q6" s="248" t="s">
        <v>351</v>
      </c>
      <c r="R6" s="248"/>
      <c r="S6" s="243">
        <v>12</v>
      </c>
      <c r="T6" s="247">
        <f>VLOOKUP(G6,'2022年間集計'!$E$4:$BE$78,21,FALSE)</f>
        <v>1</v>
      </c>
      <c r="U6" s="248">
        <f t="shared" si="2"/>
        <v>13</v>
      </c>
      <c r="V6" s="68"/>
      <c r="X6" s="231" t="s">
        <v>121</v>
      </c>
      <c r="Y6" s="222"/>
      <c r="Z6" s="225" t="s">
        <v>173</v>
      </c>
      <c r="AA6" s="226" t="s">
        <v>639</v>
      </c>
      <c r="AB6" s="224" t="str">
        <f t="shared" si="4"/>
        <v>藤城 靖大</v>
      </c>
      <c r="AC6" s="136">
        <f t="shared" si="5"/>
        <v>40</v>
      </c>
      <c r="AD6" s="137">
        <f t="shared" si="6"/>
        <v>48</v>
      </c>
      <c r="AE6" s="137">
        <f t="shared" si="7"/>
        <v>88</v>
      </c>
      <c r="AF6" s="138">
        <f t="shared" si="8"/>
        <v>18</v>
      </c>
      <c r="AG6" s="139">
        <f t="shared" si="9"/>
        <v>70</v>
      </c>
    </row>
    <row r="7" spans="1:33" ht="21" customHeight="1" thickBot="1">
      <c r="A7" s="243">
        <f t="shared" si="10"/>
        <v>5</v>
      </c>
      <c r="B7" s="244" t="s">
        <v>626</v>
      </c>
      <c r="C7" s="246" t="s">
        <v>695</v>
      </c>
      <c r="D7" s="202" t="s">
        <v>295</v>
      </c>
      <c r="E7" s="202" t="s">
        <v>296</v>
      </c>
      <c r="F7" s="200" t="s">
        <v>3</v>
      </c>
      <c r="G7" s="251" t="s">
        <v>722</v>
      </c>
      <c r="H7" s="247" t="str">
        <f>VLOOKUP(G7,'2022年間集計'!$E$4:$G$82,2,FALSE)</f>
        <v>Gold</v>
      </c>
      <c r="I7" s="247">
        <v>18</v>
      </c>
      <c r="J7" s="248">
        <v>43</v>
      </c>
      <c r="K7" s="248">
        <v>45</v>
      </c>
      <c r="L7" s="248">
        <f t="shared" si="0"/>
        <v>88</v>
      </c>
      <c r="M7" s="248">
        <f t="shared" si="1"/>
        <v>70</v>
      </c>
      <c r="N7" s="252">
        <v>2</v>
      </c>
      <c r="O7" s="248"/>
      <c r="P7" s="248"/>
      <c r="Q7" s="248"/>
      <c r="R7" s="248"/>
      <c r="S7" s="243">
        <v>11</v>
      </c>
      <c r="T7" s="247">
        <f>VLOOKUP(G7,'2022年間集計'!$E$4:$BE$78,21,FALSE)</f>
        <v>2</v>
      </c>
      <c r="U7" s="248">
        <f t="shared" si="2"/>
        <v>13</v>
      </c>
      <c r="V7" s="68"/>
      <c r="X7" s="231" t="s">
        <v>122</v>
      </c>
      <c r="Y7" s="222"/>
      <c r="Z7" s="225" t="s">
        <v>136</v>
      </c>
      <c r="AA7" s="226" t="s">
        <v>640</v>
      </c>
      <c r="AB7" s="224" t="str">
        <f t="shared" si="4"/>
        <v>田中 浩之</v>
      </c>
      <c r="AC7" s="140">
        <f t="shared" si="5"/>
        <v>43</v>
      </c>
      <c r="AD7" s="141">
        <f t="shared" si="6"/>
        <v>45</v>
      </c>
      <c r="AE7" s="141">
        <f t="shared" si="7"/>
        <v>88</v>
      </c>
      <c r="AF7" s="106">
        <f t="shared" si="8"/>
        <v>18</v>
      </c>
      <c r="AG7" s="142">
        <f t="shared" si="9"/>
        <v>70</v>
      </c>
    </row>
    <row r="8" spans="1:33" ht="21" customHeight="1">
      <c r="A8" s="243">
        <f t="shared" si="10"/>
        <v>6</v>
      </c>
      <c r="B8" s="244" t="s">
        <v>626</v>
      </c>
      <c r="C8" s="246" t="s">
        <v>573</v>
      </c>
      <c r="D8" s="202" t="s">
        <v>299</v>
      </c>
      <c r="E8" s="202" t="s">
        <v>300</v>
      </c>
      <c r="F8" s="200" t="s">
        <v>3</v>
      </c>
      <c r="G8" s="251" t="s">
        <v>704</v>
      </c>
      <c r="H8" s="247" t="e">
        <f>VLOOKUP(G8,'2022年間集計'!$E$4:$G$82,2,FALSE)</f>
        <v>#N/A</v>
      </c>
      <c r="I8" s="247">
        <v>32</v>
      </c>
      <c r="J8" s="248">
        <v>49</v>
      </c>
      <c r="K8" s="248">
        <v>53</v>
      </c>
      <c r="L8" s="248">
        <f t="shared" si="0"/>
        <v>102</v>
      </c>
      <c r="M8" s="248">
        <f t="shared" si="1"/>
        <v>70</v>
      </c>
      <c r="N8" s="249"/>
      <c r="O8" s="248"/>
      <c r="P8" s="248"/>
      <c r="Q8" s="248"/>
      <c r="R8" s="248"/>
      <c r="S8" s="243">
        <v>10</v>
      </c>
      <c r="T8" s="247" t="e">
        <f>VLOOKUP(G8,'2022年間集計'!$E$4:$BE$78,21,FALSE)</f>
        <v>#N/A</v>
      </c>
      <c r="U8" s="248" t="e">
        <f t="shared" si="2"/>
        <v>#N/A</v>
      </c>
      <c r="V8" s="68"/>
      <c r="X8" s="231" t="s">
        <v>123</v>
      </c>
      <c r="Y8" s="225"/>
      <c r="Z8" s="225" t="s">
        <v>135</v>
      </c>
      <c r="AA8" s="226" t="s">
        <v>641</v>
      </c>
      <c r="AB8" s="224" t="str">
        <f t="shared" si="4"/>
        <v>山並 正則</v>
      </c>
      <c r="AC8" s="98"/>
      <c r="AD8" s="98"/>
      <c r="AE8" s="98"/>
      <c r="AF8" s="98"/>
      <c r="AG8" s="98"/>
    </row>
    <row r="9" spans="1:33" ht="21" customHeight="1">
      <c r="A9" s="243">
        <f t="shared" si="10"/>
        <v>7</v>
      </c>
      <c r="B9" s="244" t="s">
        <v>626</v>
      </c>
      <c r="C9" s="246" t="s">
        <v>700</v>
      </c>
      <c r="D9" s="202" t="s">
        <v>82</v>
      </c>
      <c r="E9" s="202" t="s">
        <v>83</v>
      </c>
      <c r="F9" s="200" t="s">
        <v>3</v>
      </c>
      <c r="G9" s="251" t="s">
        <v>738</v>
      </c>
      <c r="H9" s="247" t="str">
        <f>VLOOKUP(G9,'2022年間集計'!$E$4:$G$82,2,FALSE)</f>
        <v>Gold</v>
      </c>
      <c r="I9" s="247">
        <v>16</v>
      </c>
      <c r="J9" s="248">
        <v>42</v>
      </c>
      <c r="K9" s="248">
        <v>45</v>
      </c>
      <c r="L9" s="248">
        <f t="shared" si="0"/>
        <v>87</v>
      </c>
      <c r="M9" s="248">
        <f t="shared" si="1"/>
        <v>71</v>
      </c>
      <c r="N9" s="249"/>
      <c r="O9" s="248" t="s">
        <v>351</v>
      </c>
      <c r="P9" s="248"/>
      <c r="Q9" s="248"/>
      <c r="R9" s="248"/>
      <c r="S9" s="243">
        <v>9</v>
      </c>
      <c r="T9" s="247">
        <f>VLOOKUP(G9,'2022年間集計'!$E$4:$BE$78,21,FALSE)</f>
        <v>15</v>
      </c>
      <c r="U9" s="248">
        <f t="shared" si="2"/>
        <v>24</v>
      </c>
      <c r="V9" s="68"/>
      <c r="X9" s="231" t="s">
        <v>124</v>
      </c>
      <c r="Y9" s="225"/>
      <c r="Z9" s="225" t="s">
        <v>174</v>
      </c>
      <c r="AA9" s="226" t="s">
        <v>642</v>
      </c>
      <c r="AB9" s="224" t="str">
        <f t="shared" si="4"/>
        <v>山田 真巳</v>
      </c>
      <c r="AC9" s="98"/>
      <c r="AD9" s="98"/>
      <c r="AE9" s="98"/>
      <c r="AF9" s="98"/>
      <c r="AG9" s="98"/>
    </row>
    <row r="10" spans="1:33" ht="21" customHeight="1">
      <c r="A10" s="243">
        <f t="shared" si="10"/>
        <v>8</v>
      </c>
      <c r="B10" s="244" t="s">
        <v>626</v>
      </c>
      <c r="C10" s="246" t="s">
        <v>700</v>
      </c>
      <c r="D10" s="200" t="s">
        <v>10</v>
      </c>
      <c r="E10" s="200" t="s">
        <v>11</v>
      </c>
      <c r="F10" s="200" t="s">
        <v>3</v>
      </c>
      <c r="G10" s="255" t="s">
        <v>737</v>
      </c>
      <c r="H10" s="247" t="str">
        <f>VLOOKUP(G10,'2022年間集計'!$E$4:$G$82,2,FALSE)</f>
        <v>Green</v>
      </c>
      <c r="I10" s="247">
        <v>28</v>
      </c>
      <c r="J10" s="248">
        <v>50</v>
      </c>
      <c r="K10" s="248">
        <v>49</v>
      </c>
      <c r="L10" s="248">
        <f t="shared" si="0"/>
        <v>99</v>
      </c>
      <c r="M10" s="248">
        <f t="shared" si="1"/>
        <v>71</v>
      </c>
      <c r="N10" s="249"/>
      <c r="O10" s="248"/>
      <c r="P10" s="248"/>
      <c r="Q10" s="248"/>
      <c r="R10" s="248"/>
      <c r="S10" s="243">
        <v>8</v>
      </c>
      <c r="T10" s="247">
        <f>VLOOKUP(G10,'2022年間集計'!$E$4:$BE$78,21,FALSE)</f>
        <v>2</v>
      </c>
      <c r="U10" s="248">
        <f t="shared" si="2"/>
        <v>10</v>
      </c>
      <c r="V10" s="68"/>
      <c r="X10" s="231" t="s">
        <v>125</v>
      </c>
      <c r="Y10" s="225"/>
      <c r="Z10" s="226" t="s">
        <v>753</v>
      </c>
      <c r="AA10" s="226" t="s">
        <v>643</v>
      </c>
      <c r="AB10" s="224" t="str">
        <f t="shared" si="4"/>
        <v>Candy 長井</v>
      </c>
      <c r="AC10" s="98"/>
      <c r="AD10" s="98"/>
      <c r="AE10" s="98"/>
      <c r="AF10" s="98"/>
      <c r="AG10" s="98"/>
    </row>
    <row r="11" spans="1:33" ht="21" customHeight="1">
      <c r="A11" s="243">
        <f t="shared" si="10"/>
        <v>9</v>
      </c>
      <c r="B11" s="244" t="s">
        <v>626</v>
      </c>
      <c r="C11" s="246" t="s">
        <v>695</v>
      </c>
      <c r="D11" s="202" t="s">
        <v>8</v>
      </c>
      <c r="E11" s="202" t="s">
        <v>9</v>
      </c>
      <c r="F11" s="200" t="s">
        <v>377</v>
      </c>
      <c r="G11" s="251" t="s">
        <v>254</v>
      </c>
      <c r="H11" s="247" t="str">
        <f>VLOOKUP(G11,'2022年間集計'!$E$4:$G$82,2,FALSE)</f>
        <v>Blue</v>
      </c>
      <c r="I11" s="247">
        <v>11</v>
      </c>
      <c r="J11" s="248">
        <v>38</v>
      </c>
      <c r="K11" s="248">
        <v>45</v>
      </c>
      <c r="L11" s="248">
        <f t="shared" si="0"/>
        <v>83</v>
      </c>
      <c r="M11" s="248">
        <f t="shared" si="1"/>
        <v>72</v>
      </c>
      <c r="N11" s="249"/>
      <c r="O11" s="248" t="s">
        <v>741</v>
      </c>
      <c r="P11" s="248"/>
      <c r="Q11" s="248"/>
      <c r="R11" s="248"/>
      <c r="S11" s="243">
        <v>7</v>
      </c>
      <c r="T11" s="247">
        <f>VLOOKUP(G11,'2022年間集計'!$E$4:$BE$78,21,FALSE)</f>
        <v>6</v>
      </c>
      <c r="U11" s="248">
        <f t="shared" si="2"/>
        <v>13</v>
      </c>
      <c r="V11" s="68"/>
      <c r="X11" s="231" t="s">
        <v>126</v>
      </c>
      <c r="Y11" s="225"/>
      <c r="Z11" s="225" t="s">
        <v>139</v>
      </c>
      <c r="AA11" s="226" t="s">
        <v>644</v>
      </c>
      <c r="AB11" s="224" t="str">
        <f t="shared" si="4"/>
        <v>森岡 保弘</v>
      </c>
      <c r="AC11" s="98"/>
      <c r="AD11" s="98"/>
      <c r="AE11" s="98"/>
      <c r="AF11" s="98"/>
      <c r="AG11" s="98"/>
    </row>
    <row r="12" spans="1:33" ht="21" customHeight="1">
      <c r="A12" s="243">
        <f t="shared" si="10"/>
        <v>10</v>
      </c>
      <c r="B12" s="244" t="s">
        <v>626</v>
      </c>
      <c r="C12" s="246" t="s">
        <v>699</v>
      </c>
      <c r="D12" s="200" t="s">
        <v>7</v>
      </c>
      <c r="E12" s="200" t="s">
        <v>36</v>
      </c>
      <c r="F12" s="200" t="s">
        <v>3</v>
      </c>
      <c r="G12" s="251" t="s">
        <v>732</v>
      </c>
      <c r="H12" s="247" t="str">
        <f>VLOOKUP(G12,'2022年間集計'!$E$4:$G$82,2,FALSE)</f>
        <v>Blue</v>
      </c>
      <c r="I12" s="247">
        <v>15</v>
      </c>
      <c r="J12" s="248">
        <v>44</v>
      </c>
      <c r="K12" s="248">
        <v>43</v>
      </c>
      <c r="L12" s="248">
        <f t="shared" si="0"/>
        <v>87</v>
      </c>
      <c r="M12" s="248">
        <f t="shared" si="1"/>
        <v>72</v>
      </c>
      <c r="N12" s="249"/>
      <c r="O12" s="248"/>
      <c r="P12" s="248"/>
      <c r="Q12" s="248" t="s">
        <v>350</v>
      </c>
      <c r="R12" s="248"/>
      <c r="S12" s="243">
        <v>6</v>
      </c>
      <c r="T12" s="247">
        <f>VLOOKUP(G12,'2022年間集計'!$E$4:$BE$78,21,FALSE)</f>
        <v>19</v>
      </c>
      <c r="U12" s="248">
        <f t="shared" si="2"/>
        <v>25</v>
      </c>
      <c r="V12" s="68"/>
      <c r="X12" s="231" t="s">
        <v>127</v>
      </c>
      <c r="Y12" s="225"/>
      <c r="Z12" s="225" t="s">
        <v>645</v>
      </c>
      <c r="AA12" s="226"/>
      <c r="AB12" s="224" t="str">
        <f t="shared" si="4"/>
        <v>菊池 光夫</v>
      </c>
      <c r="AC12" s="98"/>
      <c r="AD12" s="98"/>
      <c r="AE12" s="98"/>
      <c r="AF12" s="98"/>
      <c r="AG12" s="98"/>
    </row>
    <row r="13" spans="1:33" ht="21" customHeight="1">
      <c r="A13" s="243">
        <f t="shared" si="10"/>
        <v>11</v>
      </c>
      <c r="B13" s="244" t="s">
        <v>626</v>
      </c>
      <c r="C13" s="246" t="s">
        <v>691</v>
      </c>
      <c r="D13" s="202" t="s">
        <v>45</v>
      </c>
      <c r="E13" s="202" t="s">
        <v>293</v>
      </c>
      <c r="F13" s="200" t="s">
        <v>375</v>
      </c>
      <c r="G13" s="251" t="s">
        <v>710</v>
      </c>
      <c r="H13" s="247" t="str">
        <f>VLOOKUP(G13,'2022年間集計'!$E$4:$G$82,2,FALSE)</f>
        <v>Gold</v>
      </c>
      <c r="I13" s="247">
        <v>13</v>
      </c>
      <c r="J13" s="248">
        <v>43</v>
      </c>
      <c r="K13" s="248">
        <v>43</v>
      </c>
      <c r="L13" s="248">
        <f t="shared" si="0"/>
        <v>86</v>
      </c>
      <c r="M13" s="248">
        <f t="shared" si="1"/>
        <v>73</v>
      </c>
      <c r="N13" s="249"/>
      <c r="O13" s="248"/>
      <c r="P13" s="248"/>
      <c r="Q13" s="248"/>
      <c r="R13" s="248"/>
      <c r="S13" s="243">
        <v>5</v>
      </c>
      <c r="T13" s="247">
        <f>VLOOKUP(G13,'2022年間集計'!$E$4:$BE$78,21,FALSE)</f>
        <v>18</v>
      </c>
      <c r="U13" s="248">
        <f t="shared" si="2"/>
        <v>23</v>
      </c>
      <c r="V13" s="68"/>
      <c r="X13" s="231" t="s">
        <v>155</v>
      </c>
      <c r="Y13" s="225"/>
      <c r="Z13" s="225" t="s">
        <v>176</v>
      </c>
      <c r="AA13" s="226"/>
      <c r="AB13" s="224" t="str">
        <f t="shared" si="4"/>
        <v>橘 俊也</v>
      </c>
      <c r="AC13" s="98"/>
      <c r="AD13" s="98"/>
      <c r="AE13" s="98"/>
      <c r="AF13" s="98"/>
      <c r="AG13" s="98"/>
    </row>
    <row r="14" spans="1:33" ht="21" customHeight="1">
      <c r="A14" s="243">
        <f t="shared" si="10"/>
        <v>12</v>
      </c>
      <c r="B14" s="244" t="s">
        <v>626</v>
      </c>
      <c r="C14" s="246" t="s">
        <v>696</v>
      </c>
      <c r="D14" s="202" t="s">
        <v>190</v>
      </c>
      <c r="E14" s="202" t="s">
        <v>191</v>
      </c>
      <c r="F14" s="200" t="s">
        <v>358</v>
      </c>
      <c r="G14" s="251" t="s">
        <v>723</v>
      </c>
      <c r="H14" s="247" t="str">
        <f>VLOOKUP(G14,'2022年間集計'!$E$4:$G$82,2,FALSE)</f>
        <v>Gold</v>
      </c>
      <c r="I14" s="247">
        <v>23</v>
      </c>
      <c r="J14" s="248">
        <v>48</v>
      </c>
      <c r="K14" s="248">
        <v>48</v>
      </c>
      <c r="L14" s="248">
        <f t="shared" si="0"/>
        <v>96</v>
      </c>
      <c r="M14" s="248">
        <f t="shared" si="1"/>
        <v>73</v>
      </c>
      <c r="N14" s="249"/>
      <c r="O14" s="248"/>
      <c r="P14" s="248"/>
      <c r="Q14" s="248"/>
      <c r="R14" s="248"/>
      <c r="S14" s="243">
        <v>4</v>
      </c>
      <c r="T14" s="247">
        <f>VLOOKUP(G14,'2022年間集計'!$E$4:$BE$78,21,FALSE)</f>
        <v>2</v>
      </c>
      <c r="U14" s="248">
        <f t="shared" si="2"/>
        <v>6</v>
      </c>
      <c r="V14" s="68"/>
      <c r="X14" s="231" t="s">
        <v>128</v>
      </c>
      <c r="Y14" s="225"/>
      <c r="Z14" s="225" t="s">
        <v>646</v>
      </c>
      <c r="AA14" s="226" t="s">
        <v>647</v>
      </c>
      <c r="AB14" s="224" t="str">
        <f t="shared" si="4"/>
        <v>茶木 恭輔</v>
      </c>
      <c r="AC14" s="98"/>
      <c r="AD14" s="98"/>
      <c r="AE14" s="98"/>
      <c r="AF14" s="98"/>
      <c r="AG14" s="98"/>
    </row>
    <row r="15" spans="1:33" ht="21" customHeight="1">
      <c r="A15" s="243">
        <f t="shared" si="10"/>
        <v>13</v>
      </c>
      <c r="B15" s="244" t="s">
        <v>626</v>
      </c>
      <c r="C15" s="246" t="s">
        <v>692</v>
      </c>
      <c r="D15" s="202" t="s">
        <v>246</v>
      </c>
      <c r="E15" s="202" t="s">
        <v>247</v>
      </c>
      <c r="F15" s="200" t="s">
        <v>375</v>
      </c>
      <c r="G15" s="251" t="s">
        <v>713</v>
      </c>
      <c r="H15" s="247" t="s">
        <v>636</v>
      </c>
      <c r="I15" s="247">
        <v>34</v>
      </c>
      <c r="J15" s="248">
        <v>50</v>
      </c>
      <c r="K15" s="248">
        <v>57</v>
      </c>
      <c r="L15" s="248">
        <f t="shared" si="0"/>
        <v>107</v>
      </c>
      <c r="M15" s="248">
        <f t="shared" si="1"/>
        <v>73</v>
      </c>
      <c r="N15" s="249"/>
      <c r="O15" s="248"/>
      <c r="P15" s="250"/>
      <c r="Q15" s="248"/>
      <c r="R15" s="248"/>
      <c r="S15" s="243">
        <v>3</v>
      </c>
      <c r="T15" s="247">
        <f>VLOOKUP(G15,'2022年間集計'!$E$4:$BE$78,21,FALSE)</f>
        <v>4</v>
      </c>
      <c r="U15" s="248">
        <f t="shared" si="2"/>
        <v>7</v>
      </c>
      <c r="V15" s="68"/>
      <c r="X15" s="231" t="s">
        <v>177</v>
      </c>
      <c r="Y15" s="225"/>
      <c r="Z15" s="225" t="s">
        <v>754</v>
      </c>
      <c r="AA15" s="226" t="s">
        <v>648</v>
      </c>
      <c r="AB15" s="227" t="str">
        <f>G17</f>
        <v>原田 直幸</v>
      </c>
      <c r="AC15" s="98"/>
      <c r="AD15" s="98"/>
      <c r="AE15" s="98"/>
      <c r="AF15" s="98"/>
      <c r="AG15" s="98"/>
    </row>
    <row r="16" spans="1:33" s="12" customFormat="1" ht="21" customHeight="1">
      <c r="A16" s="243">
        <f t="shared" si="10"/>
        <v>14</v>
      </c>
      <c r="B16" s="244" t="s">
        <v>626</v>
      </c>
      <c r="C16" s="246" t="s">
        <v>690</v>
      </c>
      <c r="D16" s="202" t="s">
        <v>76</v>
      </c>
      <c r="E16" s="202" t="s">
        <v>77</v>
      </c>
      <c r="F16" s="200" t="s">
        <v>371</v>
      </c>
      <c r="G16" s="251" t="s">
        <v>707</v>
      </c>
      <c r="H16" s="247" t="str">
        <f>VLOOKUP(G16,'2022年間集計'!$E$4:$G$82,2,FALSE)</f>
        <v>Gold</v>
      </c>
      <c r="I16" s="247">
        <v>21</v>
      </c>
      <c r="J16" s="248">
        <v>45</v>
      </c>
      <c r="K16" s="248">
        <v>50</v>
      </c>
      <c r="L16" s="248">
        <f t="shared" si="0"/>
        <v>95</v>
      </c>
      <c r="M16" s="248">
        <f t="shared" si="1"/>
        <v>74</v>
      </c>
      <c r="N16" s="249"/>
      <c r="O16" s="248"/>
      <c r="P16" s="248"/>
      <c r="Q16" s="250"/>
      <c r="R16" s="248"/>
      <c r="S16" s="243">
        <v>2</v>
      </c>
      <c r="T16" s="247">
        <f>VLOOKUP(G16,'2022年間集計'!$E$4:$BE$78,21,FALSE)</f>
        <v>9</v>
      </c>
      <c r="U16" s="248">
        <f t="shared" si="2"/>
        <v>11</v>
      </c>
      <c r="V16" s="68"/>
      <c r="X16" s="231" t="s">
        <v>138</v>
      </c>
      <c r="Y16" s="225"/>
      <c r="Z16" s="225" t="s">
        <v>179</v>
      </c>
      <c r="AA16" s="226" t="s">
        <v>649</v>
      </c>
      <c r="AB16" s="227" t="str">
        <f>G20</f>
        <v>篠塚 和明</v>
      </c>
      <c r="AC16" s="112"/>
      <c r="AD16" s="98"/>
      <c r="AE16" s="98"/>
      <c r="AF16" s="98"/>
      <c r="AG16" s="98"/>
    </row>
    <row r="17" spans="1:33" s="12" customFormat="1" ht="21" customHeight="1">
      <c r="A17" s="243">
        <f t="shared" si="10"/>
        <v>15</v>
      </c>
      <c r="B17" s="244" t="s">
        <v>626</v>
      </c>
      <c r="C17" s="246" t="s">
        <v>693</v>
      </c>
      <c r="D17" s="202" t="s">
        <v>91</v>
      </c>
      <c r="E17" s="202" t="s">
        <v>92</v>
      </c>
      <c r="F17" s="200" t="s">
        <v>361</v>
      </c>
      <c r="G17" s="251" t="s">
        <v>717</v>
      </c>
      <c r="H17" s="247" t="str">
        <f>VLOOKUP(G17,'2022年間集計'!$E$4:$G$82,2,FALSE)</f>
        <v>Gold</v>
      </c>
      <c r="I17" s="247">
        <v>24</v>
      </c>
      <c r="J17" s="248">
        <v>49</v>
      </c>
      <c r="K17" s="248">
        <v>49</v>
      </c>
      <c r="L17" s="248">
        <f t="shared" si="0"/>
        <v>98</v>
      </c>
      <c r="M17" s="248">
        <f t="shared" si="1"/>
        <v>74</v>
      </c>
      <c r="N17" s="249"/>
      <c r="O17" s="248"/>
      <c r="P17" s="248"/>
      <c r="Q17" s="248"/>
      <c r="R17" s="248"/>
      <c r="S17" s="243">
        <v>1</v>
      </c>
      <c r="T17" s="247">
        <f>VLOOKUP(G17,'2022年間集計'!$E$4:$BE$78,21,FALSE)</f>
        <v>2</v>
      </c>
      <c r="U17" s="248">
        <f t="shared" si="2"/>
        <v>3</v>
      </c>
      <c r="V17" s="68"/>
      <c r="X17" s="231" t="s">
        <v>748</v>
      </c>
      <c r="Y17" s="225"/>
      <c r="Z17" s="225" t="s">
        <v>180</v>
      </c>
      <c r="AA17" s="226" t="s">
        <v>650</v>
      </c>
      <c r="AB17" s="227" t="str">
        <f>G21</f>
        <v>高田 祥久</v>
      </c>
      <c r="AC17" s="111"/>
      <c r="AD17" s="98"/>
      <c r="AE17" s="98"/>
      <c r="AF17" s="98"/>
      <c r="AG17" s="98"/>
    </row>
    <row r="18" spans="1:33" s="12" customFormat="1" ht="21" customHeight="1">
      <c r="A18" s="243">
        <f t="shared" si="10"/>
        <v>16</v>
      </c>
      <c r="B18" s="244" t="s">
        <v>626</v>
      </c>
      <c r="C18" s="246" t="s">
        <v>693</v>
      </c>
      <c r="D18" s="202" t="s">
        <v>226</v>
      </c>
      <c r="E18" s="202" t="s">
        <v>227</v>
      </c>
      <c r="F18" s="200" t="s">
        <v>368</v>
      </c>
      <c r="G18" s="251" t="s">
        <v>716</v>
      </c>
      <c r="H18" s="247" t="str">
        <f>VLOOKUP(G18,'2022年間集計'!$E$4:$G$82,2,FALSE)</f>
        <v>Blue</v>
      </c>
      <c r="I18" s="247">
        <v>12</v>
      </c>
      <c r="J18" s="248">
        <v>45</v>
      </c>
      <c r="K18" s="248">
        <v>43</v>
      </c>
      <c r="L18" s="248">
        <f t="shared" si="0"/>
        <v>88</v>
      </c>
      <c r="M18" s="248">
        <f t="shared" si="1"/>
        <v>76</v>
      </c>
      <c r="N18" s="249"/>
      <c r="O18" s="248" t="s">
        <v>745</v>
      </c>
      <c r="P18" s="250"/>
      <c r="Q18" s="248" t="s">
        <v>751</v>
      </c>
      <c r="R18" s="248"/>
      <c r="S18" s="243">
        <v>1</v>
      </c>
      <c r="T18" s="247">
        <f>VLOOKUP(G18,'2022年間集計'!$E$4:$BE$78,21,FALSE)</f>
        <v>12</v>
      </c>
      <c r="U18" s="248">
        <f t="shared" si="2"/>
        <v>13</v>
      </c>
      <c r="V18" s="68"/>
      <c r="X18" s="231" t="s">
        <v>129</v>
      </c>
      <c r="Y18" s="225"/>
      <c r="Z18" s="225" t="s">
        <v>180</v>
      </c>
      <c r="AA18" s="226" t="s">
        <v>650</v>
      </c>
      <c r="AB18" s="227" t="str">
        <f>G22</f>
        <v>須川 雅子</v>
      </c>
      <c r="AC18" s="111"/>
      <c r="AD18" s="98"/>
      <c r="AE18" s="98"/>
      <c r="AF18" s="98"/>
      <c r="AG18" s="98"/>
    </row>
    <row r="19" spans="1:33" s="12" customFormat="1" ht="21" customHeight="1">
      <c r="A19" s="243">
        <f t="shared" si="10"/>
        <v>17</v>
      </c>
      <c r="B19" s="244" t="s">
        <v>626</v>
      </c>
      <c r="C19" s="246" t="s">
        <v>694</v>
      </c>
      <c r="D19" s="202" t="s">
        <v>58</v>
      </c>
      <c r="E19" s="202" t="s">
        <v>59</v>
      </c>
      <c r="F19" s="200" t="s">
        <v>373</v>
      </c>
      <c r="G19" s="251" t="s">
        <v>721</v>
      </c>
      <c r="H19" s="247" t="str">
        <f>VLOOKUP(G19,'2022年間集計'!$E$4:$G$82,2,FALSE)</f>
        <v>Gold</v>
      </c>
      <c r="I19" s="247">
        <v>24</v>
      </c>
      <c r="J19" s="248">
        <v>51</v>
      </c>
      <c r="K19" s="248">
        <v>49</v>
      </c>
      <c r="L19" s="248">
        <f t="shared" si="0"/>
        <v>100</v>
      </c>
      <c r="M19" s="248">
        <f t="shared" si="1"/>
        <v>76</v>
      </c>
      <c r="N19" s="239"/>
      <c r="O19" s="248"/>
      <c r="P19" s="248"/>
      <c r="Q19" s="248"/>
      <c r="R19" s="248"/>
      <c r="S19" s="243">
        <v>1</v>
      </c>
      <c r="T19" s="247">
        <f>VLOOKUP(G19,'2022年間集計'!$E$4:$BE$78,21,FALSE)</f>
        <v>2</v>
      </c>
      <c r="U19" s="248">
        <f t="shared" si="2"/>
        <v>3</v>
      </c>
      <c r="V19" s="68"/>
      <c r="X19" s="231" t="s">
        <v>181</v>
      </c>
      <c r="Y19" s="225"/>
      <c r="Z19" s="225" t="s">
        <v>182</v>
      </c>
      <c r="AA19" s="226" t="s">
        <v>651</v>
      </c>
      <c r="AB19" s="227" t="str">
        <f>G24</f>
        <v>菊池 美江</v>
      </c>
      <c r="AC19" s="111"/>
      <c r="AD19" s="98"/>
      <c r="AE19" s="98"/>
      <c r="AF19" s="98"/>
      <c r="AG19" s="98"/>
    </row>
    <row r="20" spans="1:33" s="12" customFormat="1" ht="21" customHeight="1">
      <c r="A20" s="243">
        <f t="shared" si="10"/>
        <v>18</v>
      </c>
      <c r="B20" s="244" t="s">
        <v>626</v>
      </c>
      <c r="C20" s="246" t="s">
        <v>106</v>
      </c>
      <c r="D20" s="200" t="s">
        <v>102</v>
      </c>
      <c r="E20" s="200" t="s">
        <v>103</v>
      </c>
      <c r="F20" s="200" t="s">
        <v>386</v>
      </c>
      <c r="G20" s="251" t="s">
        <v>283</v>
      </c>
      <c r="H20" s="247" t="str">
        <f>VLOOKUP(G20,'2022年間集計'!$E$4:$G$82,2,FALSE)</f>
        <v>Blue</v>
      </c>
      <c r="I20" s="247">
        <v>16</v>
      </c>
      <c r="J20" s="248">
        <v>46</v>
      </c>
      <c r="K20" s="248">
        <v>47</v>
      </c>
      <c r="L20" s="248">
        <f t="shared" si="0"/>
        <v>93</v>
      </c>
      <c r="M20" s="248">
        <f t="shared" si="1"/>
        <v>77</v>
      </c>
      <c r="N20" s="249"/>
      <c r="O20" s="248" t="s">
        <v>342</v>
      </c>
      <c r="P20" s="248"/>
      <c r="Q20" s="248"/>
      <c r="R20" s="248"/>
      <c r="S20" s="243">
        <v>1</v>
      </c>
      <c r="T20" s="247">
        <f>VLOOKUP(G20,'2022年間集計'!$E$4:$BE$78,21,FALSE)</f>
        <v>2</v>
      </c>
      <c r="U20" s="248">
        <f t="shared" si="2"/>
        <v>3</v>
      </c>
      <c r="V20" s="68"/>
      <c r="X20" s="231" t="s">
        <v>130</v>
      </c>
      <c r="Y20" s="225"/>
      <c r="Z20" s="225" t="s">
        <v>140</v>
      </c>
      <c r="AA20" s="226" t="s">
        <v>652</v>
      </c>
      <c r="AB20" s="227" t="str">
        <f>G27</f>
        <v>小柳 哲哉</v>
      </c>
      <c r="AC20" s="111"/>
      <c r="AD20" s="98"/>
      <c r="AE20" s="98"/>
      <c r="AF20" s="98"/>
      <c r="AG20" s="98"/>
    </row>
    <row r="21" spans="1:33" s="12" customFormat="1" ht="21" customHeight="1">
      <c r="A21" s="243">
        <f t="shared" si="10"/>
        <v>19</v>
      </c>
      <c r="B21" s="244" t="s">
        <v>626</v>
      </c>
      <c r="C21" s="246" t="s">
        <v>696</v>
      </c>
      <c r="D21" s="202" t="s">
        <v>87</v>
      </c>
      <c r="E21" s="202" t="s">
        <v>294</v>
      </c>
      <c r="F21" s="200" t="s">
        <v>86</v>
      </c>
      <c r="G21" s="251" t="s">
        <v>726</v>
      </c>
      <c r="H21" s="247" t="str">
        <f>VLOOKUP(G21,'2022年間集計'!$E$4:$G$82,2,FALSE)</f>
        <v>Gold</v>
      </c>
      <c r="I21" s="247">
        <v>32</v>
      </c>
      <c r="J21" s="248">
        <v>54</v>
      </c>
      <c r="K21" s="248">
        <v>55</v>
      </c>
      <c r="L21" s="248">
        <f t="shared" si="0"/>
        <v>109</v>
      </c>
      <c r="M21" s="248">
        <f t="shared" si="1"/>
        <v>77</v>
      </c>
      <c r="N21" s="252"/>
      <c r="O21" s="248"/>
      <c r="P21" s="248"/>
      <c r="Q21" s="248"/>
      <c r="R21" s="248"/>
      <c r="S21" s="243">
        <v>1</v>
      </c>
      <c r="T21" s="247">
        <f>VLOOKUP(G21,'2022年間集計'!$E$4:$BE$78,21,FALSE)</f>
        <v>2</v>
      </c>
      <c r="U21" s="248">
        <f t="shared" si="2"/>
        <v>3</v>
      </c>
      <c r="V21" s="68"/>
      <c r="X21" s="231" t="s">
        <v>131</v>
      </c>
      <c r="Y21" s="225"/>
      <c r="Z21" s="225" t="s">
        <v>180</v>
      </c>
      <c r="AA21" s="226" t="s">
        <v>650</v>
      </c>
      <c r="AB21" s="227" t="str">
        <f>G26</f>
        <v>吉岡 裕子 Ahn</v>
      </c>
      <c r="AC21" s="111"/>
      <c r="AD21" s="98"/>
      <c r="AE21" s="98"/>
      <c r="AF21" s="98"/>
      <c r="AG21" s="98"/>
    </row>
    <row r="22" spans="1:33" s="12" customFormat="1" ht="21" customHeight="1">
      <c r="A22" s="243">
        <f t="shared" si="10"/>
        <v>20</v>
      </c>
      <c r="B22" s="244" t="s">
        <v>626</v>
      </c>
      <c r="C22" s="246" t="s">
        <v>697</v>
      </c>
      <c r="D22" s="202" t="s">
        <v>38</v>
      </c>
      <c r="E22" s="202" t="s">
        <v>39</v>
      </c>
      <c r="F22" s="200" t="s">
        <v>40</v>
      </c>
      <c r="G22" s="251" t="s">
        <v>728</v>
      </c>
      <c r="H22" s="247" t="str">
        <f>VLOOKUP(G22,'2022年間集計'!$E$4:$G$82,2,FALSE)</f>
        <v>Green</v>
      </c>
      <c r="I22" s="247">
        <v>36</v>
      </c>
      <c r="J22" s="248">
        <v>60</v>
      </c>
      <c r="K22" s="248">
        <v>54</v>
      </c>
      <c r="L22" s="248">
        <f t="shared" si="0"/>
        <v>114</v>
      </c>
      <c r="M22" s="248">
        <f t="shared" si="1"/>
        <v>78</v>
      </c>
      <c r="N22" s="249"/>
      <c r="O22" s="248"/>
      <c r="P22" s="248"/>
      <c r="Q22" s="248"/>
      <c r="R22" s="248"/>
      <c r="S22" s="243">
        <v>1</v>
      </c>
      <c r="T22" s="247">
        <f>VLOOKUP(G22,'2022年間集計'!$E$4:$BE$78,21,FALSE)</f>
        <v>2</v>
      </c>
      <c r="U22" s="248">
        <f t="shared" si="2"/>
        <v>3</v>
      </c>
      <c r="V22" s="68"/>
      <c r="X22" s="231" t="s">
        <v>132</v>
      </c>
      <c r="Y22" s="225"/>
      <c r="Z22" s="225"/>
      <c r="AA22" s="226"/>
      <c r="AB22" s="227"/>
      <c r="AC22" s="111"/>
      <c r="AD22" s="98"/>
      <c r="AE22" s="98"/>
      <c r="AF22" s="98"/>
      <c r="AG22" s="98"/>
    </row>
    <row r="23" spans="1:33" s="12" customFormat="1" ht="21" customHeight="1">
      <c r="A23" s="243">
        <f t="shared" si="10"/>
        <v>21</v>
      </c>
      <c r="B23" s="244" t="s">
        <v>626</v>
      </c>
      <c r="C23" s="246" t="s">
        <v>698</v>
      </c>
      <c r="D23" s="202" t="s">
        <v>288</v>
      </c>
      <c r="E23" s="202" t="s">
        <v>289</v>
      </c>
      <c r="F23" s="200" t="s">
        <v>388</v>
      </c>
      <c r="G23" s="251" t="s">
        <v>731</v>
      </c>
      <c r="H23" s="247" t="str">
        <f>VLOOKUP(G23,'2022年間集計'!$E$4:$G$82,2,FALSE)</f>
        <v>Gold</v>
      </c>
      <c r="I23" s="247">
        <v>13</v>
      </c>
      <c r="J23" s="248">
        <v>49</v>
      </c>
      <c r="K23" s="248">
        <v>43</v>
      </c>
      <c r="L23" s="248">
        <f t="shared" si="0"/>
        <v>92</v>
      </c>
      <c r="M23" s="248">
        <f t="shared" si="1"/>
        <v>79</v>
      </c>
      <c r="N23" s="239"/>
      <c r="O23" s="248" t="s">
        <v>744</v>
      </c>
      <c r="P23" s="248"/>
      <c r="Q23" s="248"/>
      <c r="R23" s="248"/>
      <c r="S23" s="243">
        <v>1</v>
      </c>
      <c r="T23" s="247">
        <f>VLOOKUP(G23,'2022年間集計'!$E$4:$BE$78,21,FALSE)</f>
        <v>22</v>
      </c>
      <c r="U23" s="248">
        <f t="shared" si="2"/>
        <v>23</v>
      </c>
      <c r="V23" s="68"/>
      <c r="X23" s="231" t="s">
        <v>183</v>
      </c>
      <c r="Y23" s="225"/>
      <c r="Z23" s="225"/>
      <c r="AA23" s="226"/>
      <c r="AB23" s="227"/>
      <c r="AC23" s="111"/>
      <c r="AD23" s="98"/>
      <c r="AE23" s="98"/>
      <c r="AF23" s="98"/>
      <c r="AG23" s="98"/>
    </row>
    <row r="24" spans="1:33" s="12" customFormat="1" ht="21" customHeight="1">
      <c r="A24" s="243">
        <f t="shared" si="10"/>
        <v>22</v>
      </c>
      <c r="B24" s="244" t="s">
        <v>626</v>
      </c>
      <c r="C24" s="246" t="s">
        <v>699</v>
      </c>
      <c r="D24" s="202" t="s">
        <v>7</v>
      </c>
      <c r="E24" s="202" t="s">
        <v>46</v>
      </c>
      <c r="F24" s="200" t="s">
        <v>3</v>
      </c>
      <c r="G24" s="251" t="s">
        <v>733</v>
      </c>
      <c r="H24" s="247" t="str">
        <f>VLOOKUP(G24,'2022年間集計'!$E$4:$G$82,2,FALSE)</f>
        <v>Green</v>
      </c>
      <c r="I24" s="247">
        <v>29</v>
      </c>
      <c r="J24" s="248">
        <v>53</v>
      </c>
      <c r="K24" s="248">
        <v>55</v>
      </c>
      <c r="L24" s="248">
        <f t="shared" si="0"/>
        <v>108</v>
      </c>
      <c r="M24" s="248">
        <f t="shared" si="1"/>
        <v>79</v>
      </c>
      <c r="N24" s="249"/>
      <c r="O24" s="248"/>
      <c r="P24" s="248"/>
      <c r="Q24" s="248" t="s">
        <v>750</v>
      </c>
      <c r="R24" s="248"/>
      <c r="S24" s="243">
        <v>1</v>
      </c>
      <c r="T24" s="247">
        <f>VLOOKUP(G24,'2022年間集計'!$E$4:$BE$78,21,FALSE)</f>
        <v>2</v>
      </c>
      <c r="U24" s="248">
        <f t="shared" si="2"/>
        <v>3</v>
      </c>
      <c r="V24" s="68"/>
      <c r="X24" s="231" t="s">
        <v>133</v>
      </c>
      <c r="Y24" s="225"/>
      <c r="Z24" s="225" t="s">
        <v>182</v>
      </c>
      <c r="AA24" s="226" t="s">
        <v>651</v>
      </c>
      <c r="AB24" s="227" t="str">
        <f t="shared" ref="AB24" si="11">G32</f>
        <v>肥嶋 俊明</v>
      </c>
      <c r="AC24" s="111"/>
      <c r="AD24" s="98"/>
      <c r="AE24" s="98"/>
      <c r="AF24" s="98"/>
      <c r="AG24" s="98"/>
    </row>
    <row r="25" spans="1:33" s="12" customFormat="1" ht="21" customHeight="1">
      <c r="A25" s="243">
        <f t="shared" si="10"/>
        <v>23</v>
      </c>
      <c r="B25" s="244" t="s">
        <v>626</v>
      </c>
      <c r="C25" s="246" t="s">
        <v>698</v>
      </c>
      <c r="D25" s="200" t="s">
        <v>277</v>
      </c>
      <c r="E25" s="200" t="s">
        <v>278</v>
      </c>
      <c r="F25" s="200" t="s">
        <v>359</v>
      </c>
      <c r="G25" s="251" t="s">
        <v>440</v>
      </c>
      <c r="H25" s="247" t="str">
        <f>VLOOKUP(G25,'2022年間集計'!$E$4:$G$82,2,FALSE)</f>
        <v>Gold</v>
      </c>
      <c r="I25" s="247">
        <v>30</v>
      </c>
      <c r="J25" s="248">
        <v>53</v>
      </c>
      <c r="K25" s="248">
        <v>56</v>
      </c>
      <c r="L25" s="248">
        <f t="shared" si="0"/>
        <v>109</v>
      </c>
      <c r="M25" s="248">
        <f t="shared" si="1"/>
        <v>79</v>
      </c>
      <c r="N25" s="252"/>
      <c r="O25" s="248"/>
      <c r="P25" s="248" t="s">
        <v>354</v>
      </c>
      <c r="Q25" s="248"/>
      <c r="R25" s="248"/>
      <c r="S25" s="243">
        <v>1</v>
      </c>
      <c r="T25" s="247">
        <f>VLOOKUP(G25,'2022年間集計'!$E$4:$BE$78,21,FALSE)</f>
        <v>0</v>
      </c>
      <c r="U25" s="248">
        <f t="shared" si="2"/>
        <v>1</v>
      </c>
      <c r="V25" s="68"/>
      <c r="X25" s="231" t="s">
        <v>141</v>
      </c>
      <c r="Y25" s="225"/>
      <c r="Z25" s="225" t="s">
        <v>754</v>
      </c>
      <c r="AA25" s="226" t="s">
        <v>648</v>
      </c>
      <c r="AB25" s="227" t="str">
        <f>G35</f>
        <v>芥川 博</v>
      </c>
      <c r="AC25" s="112"/>
      <c r="AD25" s="98"/>
      <c r="AE25" s="98"/>
      <c r="AF25" s="98"/>
      <c r="AG25" s="98"/>
    </row>
    <row r="26" spans="1:33" s="12" customFormat="1" ht="21" customHeight="1">
      <c r="A26" s="243">
        <f t="shared" si="10"/>
        <v>24</v>
      </c>
      <c r="B26" s="244" t="s">
        <v>626</v>
      </c>
      <c r="C26" s="246" t="s">
        <v>573</v>
      </c>
      <c r="D26" s="202" t="s">
        <v>304</v>
      </c>
      <c r="E26" s="202" t="s">
        <v>285</v>
      </c>
      <c r="F26" s="200" t="s">
        <v>3</v>
      </c>
      <c r="G26" s="255" t="s">
        <v>703</v>
      </c>
      <c r="H26" s="247" t="str">
        <f>VLOOKUP(G26,'2022年間集計'!$E$4:$G$82,2,FALSE)</f>
        <v>Green</v>
      </c>
      <c r="I26" s="247">
        <v>36</v>
      </c>
      <c r="J26" s="248">
        <v>56</v>
      </c>
      <c r="K26" s="248">
        <v>59</v>
      </c>
      <c r="L26" s="248">
        <f t="shared" si="0"/>
        <v>115</v>
      </c>
      <c r="M26" s="248">
        <f t="shared" si="1"/>
        <v>79</v>
      </c>
      <c r="N26" s="249">
        <v>1</v>
      </c>
      <c r="O26" s="248"/>
      <c r="P26" s="248"/>
      <c r="Q26" s="248"/>
      <c r="R26" s="248"/>
      <c r="S26" s="243">
        <v>1</v>
      </c>
      <c r="T26" s="247">
        <f>VLOOKUP(G26,'2022年間集計'!$E$4:$BE$78,21,FALSE)</f>
        <v>0</v>
      </c>
      <c r="U26" s="248">
        <f t="shared" si="2"/>
        <v>1</v>
      </c>
      <c r="V26" s="68"/>
      <c r="X26" s="231" t="s">
        <v>142</v>
      </c>
      <c r="Y26" s="225"/>
      <c r="Z26" s="225" t="s">
        <v>184</v>
      </c>
      <c r="AA26" s="226" t="s">
        <v>653</v>
      </c>
      <c r="AB26" s="227" t="str">
        <f>G37</f>
        <v>市川 洋治</v>
      </c>
      <c r="AC26" s="111"/>
      <c r="AD26" s="98"/>
      <c r="AE26" s="98"/>
      <c r="AF26" s="98"/>
      <c r="AG26" s="98"/>
    </row>
    <row r="27" spans="1:33" s="12" customFormat="1" ht="21" customHeight="1">
      <c r="A27" s="243">
        <f t="shared" si="10"/>
        <v>25</v>
      </c>
      <c r="B27" s="244" t="s">
        <v>626</v>
      </c>
      <c r="C27" s="246" t="s">
        <v>691</v>
      </c>
      <c r="D27" s="200" t="s">
        <v>275</v>
      </c>
      <c r="E27" s="200" t="s">
        <v>276</v>
      </c>
      <c r="F27" s="296" t="s">
        <v>3</v>
      </c>
      <c r="G27" s="251" t="s">
        <v>708</v>
      </c>
      <c r="H27" s="247" t="str">
        <f>VLOOKUP(G27,'2022年間集計'!$E$4:$G$82,2,FALSE)</f>
        <v>Gold</v>
      </c>
      <c r="I27" s="247">
        <v>36</v>
      </c>
      <c r="J27" s="248">
        <v>55</v>
      </c>
      <c r="K27" s="248">
        <v>60</v>
      </c>
      <c r="L27" s="248">
        <f t="shared" si="0"/>
        <v>115</v>
      </c>
      <c r="M27" s="248">
        <f t="shared" si="1"/>
        <v>79</v>
      </c>
      <c r="N27" s="249">
        <v>2</v>
      </c>
      <c r="O27" s="248"/>
      <c r="P27" s="248" t="s">
        <v>342</v>
      </c>
      <c r="Q27" s="248"/>
      <c r="R27" s="248"/>
      <c r="S27" s="243">
        <v>1</v>
      </c>
      <c r="T27" s="247">
        <f>VLOOKUP(G27,'2022年間集計'!$E$4:$BE$78,21,FALSE)</f>
        <v>2</v>
      </c>
      <c r="U27" s="248">
        <f t="shared" si="2"/>
        <v>3</v>
      </c>
      <c r="V27" s="68"/>
      <c r="X27" s="231" t="s">
        <v>143</v>
      </c>
      <c r="Y27" s="225"/>
      <c r="Z27" s="225" t="s">
        <v>89</v>
      </c>
      <c r="AA27" s="226" t="s">
        <v>763</v>
      </c>
      <c r="AB27" s="227" t="str">
        <f>G41</f>
        <v>香村 忠宏</v>
      </c>
      <c r="AC27" s="98"/>
      <c r="AD27" s="98"/>
      <c r="AE27" s="98"/>
      <c r="AF27" s="98"/>
      <c r="AG27" s="98"/>
    </row>
    <row r="28" spans="1:33" s="12" customFormat="1" ht="21" customHeight="1">
      <c r="A28" s="243">
        <f t="shared" si="10"/>
        <v>26</v>
      </c>
      <c r="B28" s="244" t="s">
        <v>626</v>
      </c>
      <c r="C28" s="246" t="s">
        <v>694</v>
      </c>
      <c r="D28" s="200" t="s">
        <v>255</v>
      </c>
      <c r="E28" s="200" t="s">
        <v>256</v>
      </c>
      <c r="F28" s="200" t="s">
        <v>3</v>
      </c>
      <c r="G28" s="255" t="s">
        <v>257</v>
      </c>
      <c r="H28" s="247" t="str">
        <f>VLOOKUP(G28,'2022年間集計'!$E$4:$G$82,2,FALSE)</f>
        <v>Gold</v>
      </c>
      <c r="I28" s="247">
        <v>12</v>
      </c>
      <c r="J28" s="248">
        <v>48</v>
      </c>
      <c r="K28" s="248">
        <v>44</v>
      </c>
      <c r="L28" s="248">
        <f t="shared" si="0"/>
        <v>92</v>
      </c>
      <c r="M28" s="248">
        <f t="shared" si="1"/>
        <v>80</v>
      </c>
      <c r="N28" s="249"/>
      <c r="O28" s="248"/>
      <c r="P28" s="248"/>
      <c r="Q28" s="248"/>
      <c r="R28" s="248"/>
      <c r="S28" s="243">
        <v>1</v>
      </c>
      <c r="T28" s="247">
        <f>VLOOKUP(G28,'2022年間集計'!$E$4:$BE$78,21,FALSE)</f>
        <v>15</v>
      </c>
      <c r="U28" s="248">
        <f t="shared" si="2"/>
        <v>16</v>
      </c>
      <c r="V28" s="68"/>
      <c r="X28" s="231" t="s">
        <v>144</v>
      </c>
      <c r="Y28" s="225"/>
      <c r="Z28" s="225"/>
      <c r="AA28" s="226"/>
      <c r="AB28" s="227"/>
      <c r="AC28" s="98"/>
      <c r="AD28" s="98"/>
      <c r="AE28" s="98"/>
      <c r="AF28" s="98"/>
      <c r="AG28" s="98"/>
    </row>
    <row r="29" spans="1:33" s="12" customFormat="1" ht="21" customHeight="1">
      <c r="A29" s="243">
        <f t="shared" si="10"/>
        <v>27</v>
      </c>
      <c r="B29" s="244" t="s">
        <v>626</v>
      </c>
      <c r="C29" s="246" t="s">
        <v>690</v>
      </c>
      <c r="D29" s="202" t="s">
        <v>37</v>
      </c>
      <c r="E29" s="202" t="s">
        <v>60</v>
      </c>
      <c r="F29" s="200" t="s">
        <v>3</v>
      </c>
      <c r="G29" s="251" t="s">
        <v>705</v>
      </c>
      <c r="H29" s="247" t="str">
        <f>VLOOKUP(G29,'2022年間集計'!$E$4:$G$82,2,FALSE)</f>
        <v>Green</v>
      </c>
      <c r="I29" s="247">
        <v>32</v>
      </c>
      <c r="J29" s="248">
        <v>57</v>
      </c>
      <c r="K29" s="248">
        <v>55</v>
      </c>
      <c r="L29" s="248">
        <f t="shared" si="0"/>
        <v>112</v>
      </c>
      <c r="M29" s="248">
        <f t="shared" si="1"/>
        <v>80</v>
      </c>
      <c r="N29" s="252"/>
      <c r="O29" s="248"/>
      <c r="P29" s="248"/>
      <c r="Q29" s="248"/>
      <c r="R29" s="248"/>
      <c r="S29" s="243">
        <v>1</v>
      </c>
      <c r="T29" s="247">
        <f>VLOOKUP(G29,'2022年間集計'!$E$4:$BE$78,21,FALSE)</f>
        <v>2</v>
      </c>
      <c r="U29" s="248">
        <f t="shared" si="2"/>
        <v>3</v>
      </c>
      <c r="V29" s="68"/>
      <c r="X29" s="231" t="s">
        <v>145</v>
      </c>
      <c r="Y29" s="225"/>
      <c r="Z29" s="225"/>
      <c r="AA29" s="226"/>
      <c r="AB29" s="227"/>
      <c r="AC29" s="215"/>
      <c r="AD29" s="105"/>
      <c r="AE29" s="105"/>
      <c r="AF29" s="105"/>
      <c r="AG29" s="98"/>
    </row>
    <row r="30" spans="1:33" s="12" customFormat="1" ht="21" customHeight="1" thickBot="1">
      <c r="A30" s="243">
        <f t="shared" si="10"/>
        <v>28</v>
      </c>
      <c r="B30" s="244" t="s">
        <v>626</v>
      </c>
      <c r="C30" s="246" t="s">
        <v>693</v>
      </c>
      <c r="D30" s="202" t="s">
        <v>211</v>
      </c>
      <c r="E30" s="202" t="s">
        <v>212</v>
      </c>
      <c r="F30" s="200" t="s">
        <v>364</v>
      </c>
      <c r="G30" s="251" t="s">
        <v>715</v>
      </c>
      <c r="H30" s="247" t="str">
        <f>VLOOKUP(G30,'2022年間集計'!$E$4:$G$82,2,FALSE)</f>
        <v>Blue</v>
      </c>
      <c r="I30" s="247">
        <v>36</v>
      </c>
      <c r="J30" s="248">
        <v>58</v>
      </c>
      <c r="K30" s="248">
        <v>58</v>
      </c>
      <c r="L30" s="248">
        <f t="shared" si="0"/>
        <v>116</v>
      </c>
      <c r="M30" s="248">
        <f t="shared" si="1"/>
        <v>80</v>
      </c>
      <c r="N30" s="249"/>
      <c r="O30" s="248"/>
      <c r="P30" s="248"/>
      <c r="Q30" s="248"/>
      <c r="R30" s="248"/>
      <c r="S30" s="243">
        <v>1</v>
      </c>
      <c r="T30" s="247">
        <f>VLOOKUP(G30,'2022年間集計'!$E$4:$BE$78,21,FALSE)</f>
        <v>2</v>
      </c>
      <c r="U30" s="248">
        <f t="shared" si="2"/>
        <v>3</v>
      </c>
      <c r="V30" s="68"/>
      <c r="X30" s="231" t="s">
        <v>185</v>
      </c>
      <c r="Y30" s="222">
        <v>20</v>
      </c>
      <c r="Z30" s="225"/>
      <c r="AA30" s="226"/>
      <c r="AB30" s="227" t="str">
        <f>G45</f>
        <v>ﾚｲ ｱﾝｿﾆｰ</v>
      </c>
      <c r="AC30" s="216"/>
      <c r="AD30" s="217"/>
      <c r="AE30" s="217"/>
      <c r="AF30" s="105"/>
      <c r="AG30" s="105"/>
    </row>
    <row r="31" spans="1:33" s="12" customFormat="1" ht="21" customHeight="1">
      <c r="A31" s="243">
        <f t="shared" si="10"/>
        <v>29</v>
      </c>
      <c r="B31" s="244" t="s">
        <v>626</v>
      </c>
      <c r="C31" s="246" t="s">
        <v>699</v>
      </c>
      <c r="D31" s="200" t="s">
        <v>272</v>
      </c>
      <c r="E31" s="200" t="s">
        <v>273</v>
      </c>
      <c r="F31" s="200" t="s">
        <v>384</v>
      </c>
      <c r="G31" s="251" t="s">
        <v>734</v>
      </c>
      <c r="H31" s="247" t="str">
        <f>VLOOKUP(G31,'2022年間集計'!$E$4:$G$82,2,FALSE)</f>
        <v>Gold</v>
      </c>
      <c r="I31" s="247">
        <v>16</v>
      </c>
      <c r="J31" s="248">
        <v>47</v>
      </c>
      <c r="K31" s="248">
        <v>50</v>
      </c>
      <c r="L31" s="248">
        <f t="shared" si="0"/>
        <v>97</v>
      </c>
      <c r="M31" s="248">
        <f t="shared" si="1"/>
        <v>81</v>
      </c>
      <c r="N31" s="249"/>
      <c r="O31" s="248" t="s">
        <v>743</v>
      </c>
      <c r="P31" s="248"/>
      <c r="Q31" s="248"/>
      <c r="R31" s="248"/>
      <c r="S31" s="243">
        <v>1</v>
      </c>
      <c r="T31" s="247">
        <f>VLOOKUP(G31,'2022年間集計'!$E$4:$BE$78,21,FALSE)</f>
        <v>2</v>
      </c>
      <c r="U31" s="248">
        <f t="shared" si="2"/>
        <v>3</v>
      </c>
      <c r="V31" s="68"/>
      <c r="X31" s="231" t="s">
        <v>156</v>
      </c>
      <c r="Y31" s="222">
        <v>20</v>
      </c>
      <c r="Z31" s="233"/>
      <c r="AA31" s="234"/>
      <c r="AB31" s="227" t="str">
        <f>G3</f>
        <v>野村 祥子</v>
      </c>
      <c r="AC31" s="209">
        <f>J3</f>
        <v>38</v>
      </c>
      <c r="AD31" s="210">
        <f t="shared" ref="AD31:AE31" si="12">K3</f>
        <v>41</v>
      </c>
      <c r="AE31" s="211">
        <f t="shared" si="12"/>
        <v>79</v>
      </c>
      <c r="AF31" s="108"/>
      <c r="AG31" s="108"/>
    </row>
    <row r="32" spans="1:33" ht="21" customHeight="1" thickBot="1">
      <c r="A32" s="243">
        <f t="shared" si="10"/>
        <v>30</v>
      </c>
      <c r="B32" s="244" t="s">
        <v>626</v>
      </c>
      <c r="C32" s="246" t="s">
        <v>696</v>
      </c>
      <c r="D32" s="202" t="s">
        <v>206</v>
      </c>
      <c r="E32" s="202" t="s">
        <v>207</v>
      </c>
      <c r="F32" s="200" t="s">
        <v>363</v>
      </c>
      <c r="G32" s="251" t="s">
        <v>724</v>
      </c>
      <c r="H32" s="247" t="str">
        <f>VLOOKUP(G32,'2022年間集計'!$E$4:$G$82,2,FALSE)</f>
        <v>Gold</v>
      </c>
      <c r="I32" s="247">
        <v>25</v>
      </c>
      <c r="J32" s="248">
        <v>54</v>
      </c>
      <c r="K32" s="248">
        <v>52</v>
      </c>
      <c r="L32" s="248">
        <f t="shared" si="0"/>
        <v>106</v>
      </c>
      <c r="M32" s="248">
        <f t="shared" si="1"/>
        <v>81</v>
      </c>
      <c r="N32" s="249"/>
      <c r="O32" s="248"/>
      <c r="P32" s="248"/>
      <c r="Q32" s="248"/>
      <c r="R32" s="248"/>
      <c r="S32" s="243">
        <v>1</v>
      </c>
      <c r="T32" s="247">
        <f>VLOOKUP(G32,'2022年間集計'!$E$4:$BE$78,21,FALSE)</f>
        <v>13</v>
      </c>
      <c r="U32" s="248">
        <f t="shared" si="2"/>
        <v>14</v>
      </c>
      <c r="V32" s="68"/>
      <c r="X32" s="235" t="s">
        <v>157</v>
      </c>
      <c r="Y32" s="228"/>
      <c r="Z32" s="228" t="s">
        <v>357</v>
      </c>
      <c r="AA32" s="229" t="s">
        <v>654</v>
      </c>
      <c r="AB32" s="230" t="str">
        <f>G52</f>
        <v>宮崎 正</v>
      </c>
      <c r="AC32" s="212">
        <f>J52</f>
        <v>50</v>
      </c>
      <c r="AD32" s="213">
        <f t="shared" ref="AD32:AE32" si="13">K52</f>
        <v>51</v>
      </c>
      <c r="AE32" s="214">
        <f t="shared" si="13"/>
        <v>101</v>
      </c>
    </row>
    <row r="33" spans="1:22" ht="21" customHeight="1">
      <c r="A33" s="243">
        <f t="shared" si="10"/>
        <v>31</v>
      </c>
      <c r="B33" s="244" t="s">
        <v>626</v>
      </c>
      <c r="C33" s="246" t="s">
        <v>698</v>
      </c>
      <c r="D33" s="200" t="s">
        <v>37</v>
      </c>
      <c r="E33" s="200" t="s">
        <v>248</v>
      </c>
      <c r="F33" s="200" t="s">
        <v>4</v>
      </c>
      <c r="G33" s="251" t="s">
        <v>730</v>
      </c>
      <c r="H33" s="247" t="str">
        <f>VLOOKUP(G33,'2022年間集計'!$E$4:$G$82,2,FALSE)</f>
        <v>Gold</v>
      </c>
      <c r="I33" s="247">
        <v>10</v>
      </c>
      <c r="J33" s="248">
        <v>43</v>
      </c>
      <c r="K33" s="248">
        <v>49</v>
      </c>
      <c r="L33" s="248">
        <f t="shared" si="0"/>
        <v>92</v>
      </c>
      <c r="M33" s="248">
        <f t="shared" si="1"/>
        <v>82</v>
      </c>
      <c r="N33" s="239"/>
      <c r="O33" s="248"/>
      <c r="P33" s="248"/>
      <c r="Q33" s="248"/>
      <c r="R33" s="248"/>
      <c r="S33" s="243">
        <v>1</v>
      </c>
      <c r="T33" s="247">
        <f>VLOOKUP(G33,'2022年間集計'!$E$4:$BE$78,21,FALSE)</f>
        <v>1</v>
      </c>
      <c r="U33" s="248">
        <f t="shared" si="2"/>
        <v>2</v>
      </c>
      <c r="V33" s="68"/>
    </row>
    <row r="34" spans="1:22" ht="21" customHeight="1">
      <c r="A34" s="243">
        <f t="shared" si="10"/>
        <v>32</v>
      </c>
      <c r="B34" s="244" t="s">
        <v>627</v>
      </c>
      <c r="C34" s="246" t="s">
        <v>573</v>
      </c>
      <c r="D34" s="202" t="s">
        <v>63</v>
      </c>
      <c r="E34" s="202" t="s">
        <v>54</v>
      </c>
      <c r="F34" s="200" t="s">
        <v>383</v>
      </c>
      <c r="G34" s="251" t="s">
        <v>702</v>
      </c>
      <c r="H34" s="247" t="str">
        <f>VLOOKUP(G34,'2022年間集計'!$E$4:$G$82,2,FALSE)</f>
        <v>Gold</v>
      </c>
      <c r="I34" s="247">
        <v>9</v>
      </c>
      <c r="J34" s="248">
        <v>45</v>
      </c>
      <c r="K34" s="248">
        <v>47</v>
      </c>
      <c r="L34" s="248">
        <f t="shared" si="0"/>
        <v>92</v>
      </c>
      <c r="M34" s="248">
        <f t="shared" si="1"/>
        <v>83</v>
      </c>
      <c r="N34" s="252"/>
      <c r="O34" s="248"/>
      <c r="P34" s="248"/>
      <c r="Q34" s="248"/>
      <c r="R34" s="248"/>
      <c r="S34" s="243">
        <v>1</v>
      </c>
      <c r="T34" s="247">
        <f>VLOOKUP(G34,'2022年間集計'!$E$4:$BE$78,21,FALSE)</f>
        <v>22</v>
      </c>
      <c r="U34" s="248">
        <f t="shared" si="2"/>
        <v>23</v>
      </c>
      <c r="V34" s="68"/>
    </row>
    <row r="35" spans="1:22" ht="21" customHeight="1">
      <c r="A35" s="243">
        <f t="shared" si="10"/>
        <v>33</v>
      </c>
      <c r="B35" s="244" t="s">
        <v>627</v>
      </c>
      <c r="C35" s="246" t="s">
        <v>690</v>
      </c>
      <c r="D35" s="200" t="s">
        <v>78</v>
      </c>
      <c r="E35" s="200" t="s">
        <v>79</v>
      </c>
      <c r="F35" s="200" t="s">
        <v>3</v>
      </c>
      <c r="G35" s="251" t="s">
        <v>706</v>
      </c>
      <c r="H35" s="247" t="str">
        <f>VLOOKUP(G35,'2022年間集計'!$E$4:$G$82,2,FALSE)</f>
        <v>Blue</v>
      </c>
      <c r="I35" s="247">
        <v>15</v>
      </c>
      <c r="J35" s="248">
        <v>50</v>
      </c>
      <c r="K35" s="248">
        <v>48</v>
      </c>
      <c r="L35" s="248">
        <f t="shared" si="0"/>
        <v>98</v>
      </c>
      <c r="M35" s="248">
        <f t="shared" si="1"/>
        <v>83</v>
      </c>
      <c r="N35" s="252"/>
      <c r="O35" s="248"/>
      <c r="P35" s="248"/>
      <c r="Q35" s="248"/>
      <c r="R35" s="248"/>
      <c r="S35" s="243">
        <v>1</v>
      </c>
      <c r="T35" s="247">
        <f>VLOOKUP(G35,'2022年間集計'!$E$4:$BE$78,21,FALSE)</f>
        <v>2</v>
      </c>
      <c r="U35" s="248">
        <f t="shared" si="2"/>
        <v>3</v>
      </c>
      <c r="V35" s="68"/>
    </row>
    <row r="36" spans="1:22" ht="21" customHeight="1">
      <c r="A36" s="243">
        <f t="shared" si="10"/>
        <v>34</v>
      </c>
      <c r="B36" s="244" t="s">
        <v>627</v>
      </c>
      <c r="C36" s="246" t="s">
        <v>106</v>
      </c>
      <c r="D36" s="202" t="s">
        <v>305</v>
      </c>
      <c r="E36" s="202" t="s">
        <v>210</v>
      </c>
      <c r="F36" s="202" t="s">
        <v>187</v>
      </c>
      <c r="G36" s="251" t="s">
        <v>719</v>
      </c>
      <c r="H36" s="247" t="str">
        <f>VLOOKUP(G36,'2022年間集計'!$E$4:$G$82,2,FALSE)</f>
        <v>Gold</v>
      </c>
      <c r="I36" s="247">
        <v>18</v>
      </c>
      <c r="J36" s="248">
        <v>49</v>
      </c>
      <c r="K36" s="248">
        <v>52</v>
      </c>
      <c r="L36" s="248">
        <f t="shared" si="0"/>
        <v>101</v>
      </c>
      <c r="M36" s="248">
        <f t="shared" si="1"/>
        <v>83</v>
      </c>
      <c r="N36" s="249"/>
      <c r="O36" s="248"/>
      <c r="P36" s="248"/>
      <c r="Q36" s="248"/>
      <c r="R36" s="248"/>
      <c r="S36" s="243">
        <v>1</v>
      </c>
      <c r="T36" s="247">
        <f>VLOOKUP(G36,'2022年間集計'!$E$4:$BE$78,21,FALSE)</f>
        <v>3</v>
      </c>
      <c r="U36" s="248">
        <f t="shared" si="2"/>
        <v>4</v>
      </c>
      <c r="V36" s="68"/>
    </row>
    <row r="37" spans="1:22" ht="21" customHeight="1">
      <c r="A37" s="243">
        <f t="shared" si="10"/>
        <v>35</v>
      </c>
      <c r="B37" s="244" t="s">
        <v>626</v>
      </c>
      <c r="C37" s="246" t="s">
        <v>700</v>
      </c>
      <c r="D37" s="200" t="s">
        <v>5</v>
      </c>
      <c r="E37" s="200" t="s">
        <v>6</v>
      </c>
      <c r="F37" s="200" t="s">
        <v>365</v>
      </c>
      <c r="G37" s="251" t="s">
        <v>735</v>
      </c>
      <c r="H37" s="247" t="str">
        <f>VLOOKUP(G37,'2022年間集計'!$E$4:$G$82,2,FALSE)</f>
        <v>Gold</v>
      </c>
      <c r="I37" s="247">
        <v>26</v>
      </c>
      <c r="J37" s="248">
        <v>52</v>
      </c>
      <c r="K37" s="248">
        <v>57</v>
      </c>
      <c r="L37" s="248">
        <f t="shared" si="0"/>
        <v>109</v>
      </c>
      <c r="M37" s="248">
        <f t="shared" si="1"/>
        <v>83</v>
      </c>
      <c r="N37" s="249"/>
      <c r="O37" s="248"/>
      <c r="P37" s="248"/>
      <c r="Q37" s="248"/>
      <c r="R37" s="248"/>
      <c r="S37" s="243">
        <v>1</v>
      </c>
      <c r="T37" s="247">
        <f>VLOOKUP(G37,'2022年間集計'!$E$4:$BE$78,21,FALSE)</f>
        <v>7</v>
      </c>
      <c r="U37" s="248">
        <f t="shared" si="2"/>
        <v>8</v>
      </c>
      <c r="V37" s="68"/>
    </row>
    <row r="38" spans="1:22" ht="21" customHeight="1">
      <c r="A38" s="243">
        <f t="shared" si="10"/>
        <v>36</v>
      </c>
      <c r="B38" s="244" t="s">
        <v>627</v>
      </c>
      <c r="C38" s="246" t="s">
        <v>692</v>
      </c>
      <c r="D38" s="202" t="s">
        <v>469</v>
      </c>
      <c r="E38" s="202" t="s">
        <v>470</v>
      </c>
      <c r="F38" s="202" t="s">
        <v>309</v>
      </c>
      <c r="G38" s="251" t="s">
        <v>458</v>
      </c>
      <c r="H38" s="247" t="str">
        <f>VLOOKUP(G38,'2022年間集計'!$E$4:$G$82,2,FALSE)</f>
        <v>Gold</v>
      </c>
      <c r="I38" s="247" t="s">
        <v>756</v>
      </c>
      <c r="J38" s="248">
        <v>56</v>
      </c>
      <c r="K38" s="248">
        <v>63</v>
      </c>
      <c r="L38" s="248">
        <f t="shared" si="0"/>
        <v>119</v>
      </c>
      <c r="M38" s="248">
        <f t="shared" si="1"/>
        <v>83</v>
      </c>
      <c r="N38" s="249"/>
      <c r="O38" s="248"/>
      <c r="P38" s="248"/>
      <c r="Q38" s="250"/>
      <c r="R38" s="256"/>
      <c r="S38" s="243">
        <v>1</v>
      </c>
      <c r="T38" s="247">
        <f>VLOOKUP(G38,'2022年間集計'!$E$4:$BE$78,21,FALSE)</f>
        <v>0</v>
      </c>
      <c r="U38" s="248">
        <f t="shared" si="2"/>
        <v>1</v>
      </c>
      <c r="V38" s="68"/>
    </row>
    <row r="39" spans="1:22" ht="21" customHeight="1">
      <c r="A39" s="243">
        <f t="shared" si="10"/>
        <v>37</v>
      </c>
      <c r="B39" s="244" t="s">
        <v>627</v>
      </c>
      <c r="C39" s="246" t="s">
        <v>691</v>
      </c>
      <c r="D39" s="202" t="s">
        <v>297</v>
      </c>
      <c r="E39" s="202" t="s">
        <v>298</v>
      </c>
      <c r="F39" s="200" t="s">
        <v>84</v>
      </c>
      <c r="G39" s="251" t="s">
        <v>711</v>
      </c>
      <c r="H39" s="247" t="str">
        <f>VLOOKUP(G39,'2022年間集計'!$E$4:$G$82,2,FALSE)</f>
        <v>Gold</v>
      </c>
      <c r="I39" s="247">
        <v>18</v>
      </c>
      <c r="J39" s="248">
        <v>50</v>
      </c>
      <c r="K39" s="248">
        <v>52</v>
      </c>
      <c r="L39" s="248">
        <f t="shared" si="0"/>
        <v>102</v>
      </c>
      <c r="M39" s="248">
        <f t="shared" si="1"/>
        <v>84</v>
      </c>
      <c r="N39" s="252"/>
      <c r="O39" s="248"/>
      <c r="P39" s="248"/>
      <c r="Q39" s="248" t="s">
        <v>349</v>
      </c>
      <c r="R39" s="248"/>
      <c r="S39" s="243">
        <v>1</v>
      </c>
      <c r="T39" s="247">
        <f>VLOOKUP(G39,'2022年間集計'!$E$4:$BE$78,21,FALSE)</f>
        <v>19</v>
      </c>
      <c r="U39" s="248">
        <f t="shared" si="2"/>
        <v>20</v>
      </c>
      <c r="V39" s="68"/>
    </row>
    <row r="40" spans="1:22" ht="21" customHeight="1">
      <c r="A40" s="243">
        <f t="shared" si="10"/>
        <v>38</v>
      </c>
      <c r="B40" s="244" t="s">
        <v>627</v>
      </c>
      <c r="C40" s="246" t="s">
        <v>696</v>
      </c>
      <c r="D40" s="202" t="s">
        <v>250</v>
      </c>
      <c r="E40" s="202" t="s">
        <v>251</v>
      </c>
      <c r="F40" s="200" t="s">
        <v>376</v>
      </c>
      <c r="G40" s="251" t="s">
        <v>725</v>
      </c>
      <c r="H40" s="247" t="str">
        <f>VLOOKUP(G40,'2022年間集計'!$E$4:$G$82,2,FALSE)</f>
        <v>Gold</v>
      </c>
      <c r="I40" s="247">
        <v>26</v>
      </c>
      <c r="J40" s="248">
        <v>55</v>
      </c>
      <c r="K40" s="248">
        <v>55</v>
      </c>
      <c r="L40" s="248">
        <f t="shared" si="0"/>
        <v>110</v>
      </c>
      <c r="M40" s="248">
        <f t="shared" si="1"/>
        <v>84</v>
      </c>
      <c r="N40" s="249"/>
      <c r="O40" s="250"/>
      <c r="P40" s="248"/>
      <c r="Q40" s="248"/>
      <c r="R40" s="248"/>
      <c r="S40" s="243">
        <v>1</v>
      </c>
      <c r="T40" s="247">
        <f>VLOOKUP(G40,'2022年間集計'!$E$4:$BE$78,21,FALSE)</f>
        <v>2</v>
      </c>
      <c r="U40" s="248">
        <f t="shared" si="2"/>
        <v>3</v>
      </c>
      <c r="V40" s="68"/>
    </row>
    <row r="41" spans="1:22" ht="21" customHeight="1">
      <c r="A41" s="243">
        <f t="shared" si="10"/>
        <v>39</v>
      </c>
      <c r="B41" s="244" t="s">
        <v>627</v>
      </c>
      <c r="C41" s="246" t="s">
        <v>573</v>
      </c>
      <c r="D41" s="202" t="s">
        <v>239</v>
      </c>
      <c r="E41" s="202" t="s">
        <v>57</v>
      </c>
      <c r="F41" s="200" t="s">
        <v>372</v>
      </c>
      <c r="G41" s="251" t="s">
        <v>701</v>
      </c>
      <c r="H41" s="247" t="str">
        <f>VLOOKUP(G41,'2022年間集計'!$E$4:$G$82,2,FALSE)</f>
        <v>Gold</v>
      </c>
      <c r="I41" s="247">
        <v>21</v>
      </c>
      <c r="J41" s="248">
        <v>56</v>
      </c>
      <c r="K41" s="248">
        <v>50</v>
      </c>
      <c r="L41" s="248">
        <f t="shared" si="0"/>
        <v>106</v>
      </c>
      <c r="M41" s="248">
        <f t="shared" si="1"/>
        <v>85</v>
      </c>
      <c r="N41" s="252"/>
      <c r="O41" s="248"/>
      <c r="P41" s="248"/>
      <c r="Q41" s="248"/>
      <c r="R41" s="248"/>
      <c r="S41" s="243">
        <v>1</v>
      </c>
      <c r="T41" s="247">
        <f>VLOOKUP(G41,'2022年間集計'!$E$4:$BE$78,21,FALSE)</f>
        <v>11</v>
      </c>
      <c r="U41" s="248">
        <f t="shared" ref="U41:U44" si="14">S41+T41</f>
        <v>12</v>
      </c>
      <c r="V41" s="68"/>
    </row>
    <row r="42" spans="1:22" ht="21" customHeight="1">
      <c r="A42" s="243">
        <f t="shared" si="10"/>
        <v>40</v>
      </c>
      <c r="B42" s="244" t="s">
        <v>627</v>
      </c>
      <c r="C42" s="246" t="s">
        <v>700</v>
      </c>
      <c r="D42" s="202" t="s">
        <v>237</v>
      </c>
      <c r="E42" s="202" t="s">
        <v>238</v>
      </c>
      <c r="F42" s="200" t="s">
        <v>3</v>
      </c>
      <c r="G42" s="251" t="s">
        <v>736</v>
      </c>
      <c r="H42" s="247" t="str">
        <f>VLOOKUP(G42,'2022年間集計'!$E$4:$G$82,2,FALSE)</f>
        <v>Gold</v>
      </c>
      <c r="I42" s="247">
        <v>23</v>
      </c>
      <c r="J42" s="248">
        <v>54</v>
      </c>
      <c r="K42" s="248">
        <v>54</v>
      </c>
      <c r="L42" s="248">
        <f t="shared" si="0"/>
        <v>108</v>
      </c>
      <c r="M42" s="248">
        <f t="shared" si="1"/>
        <v>85</v>
      </c>
      <c r="N42" s="249"/>
      <c r="O42" s="248"/>
      <c r="P42" s="248"/>
      <c r="Q42" s="248"/>
      <c r="R42" s="248"/>
      <c r="S42" s="243">
        <v>1</v>
      </c>
      <c r="T42" s="247">
        <f>VLOOKUP(G42,'2022年間集計'!$E$4:$BE$78,21,FALSE)</f>
        <v>2</v>
      </c>
      <c r="U42" s="248">
        <f t="shared" si="14"/>
        <v>3</v>
      </c>
      <c r="V42" s="68"/>
    </row>
    <row r="43" spans="1:22" ht="21" customHeight="1">
      <c r="A43" s="243">
        <f t="shared" si="10"/>
        <v>41</v>
      </c>
      <c r="B43" s="244" t="s">
        <v>627</v>
      </c>
      <c r="C43" s="246" t="s">
        <v>692</v>
      </c>
      <c r="D43" s="202" t="s">
        <v>53</v>
      </c>
      <c r="E43" s="202" t="s">
        <v>44</v>
      </c>
      <c r="F43" s="200" t="s">
        <v>3</v>
      </c>
      <c r="G43" s="251" t="s">
        <v>714</v>
      </c>
      <c r="H43" s="247" t="str">
        <f>VLOOKUP(G43,'2022年間集計'!$E$4:$G$82,2,FALSE)</f>
        <v>Blue</v>
      </c>
      <c r="I43" s="247">
        <v>19</v>
      </c>
      <c r="J43" s="248">
        <v>50</v>
      </c>
      <c r="K43" s="248">
        <v>57</v>
      </c>
      <c r="L43" s="248">
        <f t="shared" si="0"/>
        <v>107</v>
      </c>
      <c r="M43" s="248">
        <f t="shared" si="1"/>
        <v>88</v>
      </c>
      <c r="N43" s="249"/>
      <c r="O43" s="248"/>
      <c r="P43" s="248"/>
      <c r="Q43" s="248"/>
      <c r="R43" s="248"/>
      <c r="S43" s="243">
        <v>1</v>
      </c>
      <c r="T43" s="247">
        <f>VLOOKUP(G43,'2022年間集計'!$E$4:$BE$78,21,FALSE)</f>
        <v>2</v>
      </c>
      <c r="U43" s="248">
        <f t="shared" si="14"/>
        <v>3</v>
      </c>
      <c r="V43" s="68"/>
    </row>
    <row r="44" spans="1:22" ht="21" customHeight="1">
      <c r="A44" s="243">
        <f t="shared" si="10"/>
        <v>42</v>
      </c>
      <c r="B44" s="244" t="s">
        <v>627</v>
      </c>
      <c r="C44" s="246" t="s">
        <v>694</v>
      </c>
      <c r="D44" s="257" t="s">
        <v>221</v>
      </c>
      <c r="E44" s="257" t="s">
        <v>222</v>
      </c>
      <c r="F44" s="258" t="s">
        <v>367</v>
      </c>
      <c r="G44" s="259" t="s">
        <v>720</v>
      </c>
      <c r="H44" s="248" t="str">
        <f>VLOOKUP(G44,'2022年間集計'!$E$4:$G$82,2,FALSE)</f>
        <v>Green</v>
      </c>
      <c r="I44" s="247">
        <v>26</v>
      </c>
      <c r="J44" s="248">
        <v>58</v>
      </c>
      <c r="K44" s="248">
        <v>56</v>
      </c>
      <c r="L44" s="248">
        <f t="shared" si="0"/>
        <v>114</v>
      </c>
      <c r="M44" s="248">
        <f t="shared" si="1"/>
        <v>88</v>
      </c>
      <c r="N44" s="249"/>
      <c r="O44" s="248"/>
      <c r="P44" s="248"/>
      <c r="Q44" s="248"/>
      <c r="R44" s="248"/>
      <c r="S44" s="243">
        <v>1</v>
      </c>
      <c r="T44" s="247">
        <f>VLOOKUP(G44,'2022年間集計'!$E$4:$BE$78,21,FALSE)</f>
        <v>2</v>
      </c>
      <c r="U44" s="248">
        <f t="shared" si="14"/>
        <v>3</v>
      </c>
      <c r="V44" s="68"/>
    </row>
    <row r="45" spans="1:22" ht="21" customHeight="1">
      <c r="A45" s="243">
        <f t="shared" si="10"/>
        <v>43</v>
      </c>
      <c r="B45" s="244" t="s">
        <v>627</v>
      </c>
      <c r="C45" s="246" t="s">
        <v>691</v>
      </c>
      <c r="D45" s="200" t="s">
        <v>12</v>
      </c>
      <c r="E45" s="200" t="s">
        <v>13</v>
      </c>
      <c r="F45" s="200" t="s">
        <v>14</v>
      </c>
      <c r="G45" s="251" t="s">
        <v>709</v>
      </c>
      <c r="H45" s="247" t="s">
        <v>636</v>
      </c>
      <c r="I45" s="247">
        <v>36</v>
      </c>
      <c r="J45" s="248">
        <v>59</v>
      </c>
      <c r="K45" s="248">
        <v>65</v>
      </c>
      <c r="L45" s="248">
        <f t="shared" si="0"/>
        <v>124</v>
      </c>
      <c r="M45" s="248">
        <f t="shared" si="1"/>
        <v>88</v>
      </c>
      <c r="N45" s="239"/>
      <c r="O45" s="248"/>
      <c r="P45" s="248"/>
      <c r="Q45" s="248"/>
      <c r="R45" s="248"/>
      <c r="S45" s="243">
        <v>1</v>
      </c>
      <c r="T45" s="247">
        <f>VLOOKUP(G45,'2022年間集計'!$E$4:$BE$78,21,FALSE)</f>
        <v>0</v>
      </c>
      <c r="U45" s="248">
        <f t="shared" ref="U45:U47" si="15">S45+T45</f>
        <v>1</v>
      </c>
      <c r="V45" s="248">
        <v>36</v>
      </c>
    </row>
    <row r="46" spans="1:22" ht="21" customHeight="1">
      <c r="A46" s="243">
        <f t="shared" si="10"/>
        <v>44</v>
      </c>
      <c r="B46" s="244" t="s">
        <v>627</v>
      </c>
      <c r="C46" s="246" t="s">
        <v>106</v>
      </c>
      <c r="D46" s="202" t="s">
        <v>217</v>
      </c>
      <c r="E46" s="202" t="s">
        <v>218</v>
      </c>
      <c r="F46" s="200" t="s">
        <v>366</v>
      </c>
      <c r="G46" s="251" t="s">
        <v>718</v>
      </c>
      <c r="H46" s="247" t="str">
        <f>VLOOKUP(G46,'2022年間集計'!$E$4:$G$82,2,FALSE)</f>
        <v>Gold</v>
      </c>
      <c r="I46" s="247">
        <v>36</v>
      </c>
      <c r="J46" s="248">
        <v>68</v>
      </c>
      <c r="K46" s="248">
        <v>67</v>
      </c>
      <c r="L46" s="248">
        <f t="shared" si="0"/>
        <v>135</v>
      </c>
      <c r="M46" s="248">
        <f t="shared" si="1"/>
        <v>99</v>
      </c>
      <c r="N46" s="346"/>
      <c r="O46" s="345"/>
      <c r="P46" s="345"/>
      <c r="Q46" s="345"/>
      <c r="R46" s="345"/>
      <c r="S46" s="243">
        <v>1</v>
      </c>
      <c r="T46" s="247">
        <f>VLOOKUP(G46,'2022年間集計'!$E$4:$BE$78,21,FALSE)</f>
        <v>1</v>
      </c>
      <c r="U46" s="248">
        <f t="shared" si="15"/>
        <v>2</v>
      </c>
      <c r="V46" s="68"/>
    </row>
    <row r="47" spans="1:22" ht="21" customHeight="1">
      <c r="A47" s="243">
        <f t="shared" si="10"/>
        <v>45</v>
      </c>
      <c r="B47" s="244" t="s">
        <v>627</v>
      </c>
      <c r="C47" s="343" t="s">
        <v>699</v>
      </c>
      <c r="D47" s="202" t="s">
        <v>664</v>
      </c>
      <c r="E47" s="207" t="s">
        <v>665</v>
      </c>
      <c r="F47" s="204" t="s">
        <v>666</v>
      </c>
      <c r="G47" s="204" t="s">
        <v>684</v>
      </c>
      <c r="H47" s="264" t="s">
        <v>636</v>
      </c>
      <c r="I47" s="344" t="s">
        <v>355</v>
      </c>
      <c r="J47" s="248">
        <v>51</v>
      </c>
      <c r="K47" s="248">
        <v>58</v>
      </c>
      <c r="L47" s="248">
        <f t="shared" si="0"/>
        <v>109</v>
      </c>
      <c r="M47" s="248"/>
      <c r="N47" s="252"/>
      <c r="O47" s="248"/>
      <c r="P47" s="248"/>
      <c r="Q47" s="248"/>
      <c r="R47" s="248"/>
      <c r="S47" s="243">
        <v>1</v>
      </c>
      <c r="T47" s="247">
        <v>0</v>
      </c>
      <c r="U47" s="248">
        <f t="shared" si="15"/>
        <v>1</v>
      </c>
      <c r="V47" s="68"/>
    </row>
    <row r="48" spans="1:22" ht="21" customHeight="1">
      <c r="A48" s="68"/>
      <c r="B48" s="184"/>
      <c r="C48" s="185"/>
      <c r="D48" s="45"/>
      <c r="E48" s="45"/>
      <c r="F48" s="45"/>
      <c r="G48" s="45"/>
      <c r="H48" s="31"/>
      <c r="I48" s="31"/>
      <c r="J48" s="68"/>
      <c r="K48" s="68"/>
      <c r="L48" s="68"/>
      <c r="M48" s="68"/>
      <c r="N48" s="20"/>
      <c r="O48" s="68"/>
      <c r="P48" s="68"/>
      <c r="Q48" s="68"/>
      <c r="R48" s="68"/>
      <c r="S48" s="185"/>
      <c r="T48" s="187"/>
      <c r="U48" s="68"/>
      <c r="V48" s="68"/>
    </row>
    <row r="49" spans="1:28" ht="31">
      <c r="A49" s="68"/>
      <c r="B49" s="184"/>
      <c r="C49" s="68"/>
      <c r="D49" s="236" t="s">
        <v>42</v>
      </c>
      <c r="E49" s="236" t="s">
        <v>43</v>
      </c>
      <c r="F49" s="236" t="s">
        <v>29</v>
      </c>
      <c r="G49" s="236"/>
      <c r="H49" s="236" t="s">
        <v>112</v>
      </c>
      <c r="I49" s="236" t="s">
        <v>113</v>
      </c>
      <c r="J49" s="236" t="s">
        <v>31</v>
      </c>
      <c r="K49" s="236" t="s">
        <v>32</v>
      </c>
      <c r="L49" s="236" t="s">
        <v>33</v>
      </c>
      <c r="M49" s="265" t="s">
        <v>34</v>
      </c>
      <c r="N49" s="266" t="s">
        <v>114</v>
      </c>
      <c r="O49" s="267" t="s">
        <v>93</v>
      </c>
      <c r="P49" s="240" t="s">
        <v>623</v>
      </c>
      <c r="Q49" s="240" t="s">
        <v>624</v>
      </c>
      <c r="R49" s="261" t="s">
        <v>582</v>
      </c>
      <c r="S49" s="68"/>
      <c r="T49" s="188"/>
      <c r="U49" s="68"/>
      <c r="V49" s="68"/>
    </row>
    <row r="50" spans="1:28" ht="21" customHeight="1">
      <c r="A50" s="68"/>
      <c r="B50" s="184"/>
      <c r="C50" s="342" t="s">
        <v>690</v>
      </c>
      <c r="D50" s="204" t="s">
        <v>673</v>
      </c>
      <c r="E50" s="204" t="s">
        <v>674</v>
      </c>
      <c r="F50" s="204" t="s">
        <v>675</v>
      </c>
      <c r="G50" s="208" t="s">
        <v>752</v>
      </c>
      <c r="H50" s="246" t="s">
        <v>636</v>
      </c>
      <c r="I50" s="319" t="s">
        <v>513</v>
      </c>
      <c r="J50" s="248">
        <v>58</v>
      </c>
      <c r="K50" s="248">
        <v>59</v>
      </c>
      <c r="L50" s="248">
        <f t="shared" ref="L50" si="16">J50+K50</f>
        <v>117</v>
      </c>
      <c r="M50" s="268"/>
      <c r="N50" s="270"/>
      <c r="O50" s="268"/>
      <c r="P50" s="248" t="s">
        <v>348</v>
      </c>
      <c r="Q50" s="250"/>
      <c r="R50" s="250"/>
      <c r="S50" s="185"/>
      <c r="T50" s="187"/>
      <c r="U50" s="68"/>
      <c r="V50" s="68"/>
    </row>
    <row r="51" spans="1:28" ht="21" customHeight="1">
      <c r="A51" s="68"/>
      <c r="B51" s="184"/>
      <c r="C51" s="345" t="s">
        <v>694</v>
      </c>
      <c r="D51" s="205" t="s">
        <v>659</v>
      </c>
      <c r="E51" s="206" t="s">
        <v>660</v>
      </c>
      <c r="F51" s="200" t="s">
        <v>661</v>
      </c>
      <c r="G51" s="204" t="s">
        <v>683</v>
      </c>
      <c r="H51" s="246" t="s">
        <v>636</v>
      </c>
      <c r="I51" s="319" t="s">
        <v>513</v>
      </c>
      <c r="J51" s="248">
        <v>54</v>
      </c>
      <c r="K51" s="248">
        <v>60</v>
      </c>
      <c r="L51" s="248">
        <f t="shared" ref="L51:L55" si="17">J51+K51</f>
        <v>114</v>
      </c>
      <c r="M51" s="268"/>
      <c r="N51" s="270"/>
      <c r="O51" s="268"/>
      <c r="P51" s="248"/>
      <c r="Q51" s="248"/>
      <c r="R51" s="248"/>
      <c r="S51" s="68"/>
      <c r="T51" s="68"/>
      <c r="U51" s="68"/>
      <c r="V51" s="68"/>
    </row>
    <row r="52" spans="1:28" ht="21" customHeight="1">
      <c r="A52" s="68"/>
      <c r="B52" s="184"/>
      <c r="C52" s="345" t="s">
        <v>695</v>
      </c>
      <c r="D52" s="202" t="s">
        <v>471</v>
      </c>
      <c r="E52" s="202" t="s">
        <v>472</v>
      </c>
      <c r="F52" s="202" t="s">
        <v>313</v>
      </c>
      <c r="G52" s="202" t="s">
        <v>686</v>
      </c>
      <c r="H52" s="246" t="s">
        <v>581</v>
      </c>
      <c r="I52" s="319" t="s">
        <v>513</v>
      </c>
      <c r="J52" s="248">
        <v>50</v>
      </c>
      <c r="K52" s="248">
        <v>51</v>
      </c>
      <c r="L52" s="248">
        <f t="shared" si="17"/>
        <v>101</v>
      </c>
      <c r="M52" s="268"/>
      <c r="N52" s="271"/>
      <c r="O52" s="268"/>
      <c r="P52" s="250"/>
      <c r="Q52" s="248"/>
      <c r="R52" s="263" t="s">
        <v>345</v>
      </c>
      <c r="S52" s="185"/>
      <c r="T52" s="187"/>
      <c r="U52" s="68"/>
      <c r="V52" s="68"/>
    </row>
    <row r="53" spans="1:28" ht="21" customHeight="1">
      <c r="A53" s="68"/>
      <c r="B53" s="184"/>
      <c r="C53" s="342" t="s">
        <v>695</v>
      </c>
      <c r="D53" s="201" t="s">
        <v>662</v>
      </c>
      <c r="E53" s="202" t="s">
        <v>663</v>
      </c>
      <c r="F53" s="202" t="s">
        <v>187</v>
      </c>
      <c r="G53" s="202" t="s">
        <v>689</v>
      </c>
      <c r="H53" s="262" t="s">
        <v>681</v>
      </c>
      <c r="I53" s="319" t="s">
        <v>513</v>
      </c>
      <c r="J53" s="248">
        <v>63</v>
      </c>
      <c r="K53" s="248">
        <v>64</v>
      </c>
      <c r="L53" s="248">
        <f t="shared" si="17"/>
        <v>127</v>
      </c>
      <c r="M53" s="268"/>
      <c r="N53" s="269"/>
      <c r="O53" s="268"/>
      <c r="P53" s="248"/>
      <c r="Q53" s="248" t="s">
        <v>749</v>
      </c>
      <c r="R53" s="248"/>
      <c r="S53" s="68"/>
      <c r="T53" s="68"/>
      <c r="U53" s="68"/>
      <c r="V53" s="68"/>
    </row>
    <row r="54" spans="1:28" ht="21" customHeight="1">
      <c r="A54" s="68"/>
      <c r="B54" s="184"/>
      <c r="C54" s="347" t="s">
        <v>697</v>
      </c>
      <c r="D54" s="202" t="s">
        <v>281</v>
      </c>
      <c r="E54" s="202" t="s">
        <v>282</v>
      </c>
      <c r="F54" s="200" t="s">
        <v>385</v>
      </c>
      <c r="G54" s="202" t="s">
        <v>687</v>
      </c>
      <c r="H54" s="246" t="s">
        <v>636</v>
      </c>
      <c r="I54" s="319" t="s">
        <v>513</v>
      </c>
      <c r="J54" s="248">
        <v>58</v>
      </c>
      <c r="K54" s="248">
        <v>55</v>
      </c>
      <c r="L54" s="248">
        <f t="shared" si="17"/>
        <v>113</v>
      </c>
      <c r="M54" s="268"/>
      <c r="N54" s="269"/>
      <c r="O54" s="268"/>
      <c r="P54" s="248"/>
      <c r="Q54" s="248"/>
      <c r="R54" s="248"/>
      <c r="S54" s="68"/>
      <c r="T54" s="68"/>
      <c r="U54" s="68"/>
      <c r="V54" s="68"/>
    </row>
    <row r="55" spans="1:28" ht="21" customHeight="1">
      <c r="A55" s="68"/>
      <c r="B55" s="184"/>
      <c r="C55" s="342" t="s">
        <v>698</v>
      </c>
      <c r="D55" s="202" t="s">
        <v>260</v>
      </c>
      <c r="E55" s="202" t="s">
        <v>262</v>
      </c>
      <c r="F55" s="200" t="s">
        <v>3</v>
      </c>
      <c r="G55" s="202" t="s">
        <v>688</v>
      </c>
      <c r="H55" s="246" t="s">
        <v>681</v>
      </c>
      <c r="I55" s="319" t="s">
        <v>513</v>
      </c>
      <c r="J55" s="248">
        <v>53</v>
      </c>
      <c r="K55" s="248">
        <v>59</v>
      </c>
      <c r="L55" s="248">
        <f t="shared" si="17"/>
        <v>112</v>
      </c>
      <c r="M55" s="268"/>
      <c r="N55" s="270"/>
      <c r="O55" s="268"/>
      <c r="P55" s="248"/>
      <c r="Q55" s="248"/>
      <c r="R55" s="248"/>
      <c r="S55" s="68"/>
      <c r="T55" s="187"/>
      <c r="U55" s="68"/>
      <c r="V55" s="68"/>
    </row>
    <row r="56" spans="1:28" ht="21" customHeight="1">
      <c r="A56" s="16"/>
      <c r="B56" s="16"/>
      <c r="C56" s="246" t="s">
        <v>693</v>
      </c>
      <c r="D56" s="201" t="s">
        <v>656</v>
      </c>
      <c r="E56" s="202" t="s">
        <v>657</v>
      </c>
      <c r="F56" s="203" t="s">
        <v>658</v>
      </c>
      <c r="G56" s="204" t="s">
        <v>682</v>
      </c>
      <c r="H56" s="262" t="s">
        <v>581</v>
      </c>
      <c r="I56" s="319" t="s">
        <v>513</v>
      </c>
      <c r="J56" s="248">
        <v>61</v>
      </c>
      <c r="K56" s="248">
        <v>54</v>
      </c>
      <c r="L56" s="248">
        <f>J56+K56</f>
        <v>115</v>
      </c>
      <c r="M56" s="268"/>
      <c r="N56" s="270"/>
      <c r="O56" s="268"/>
      <c r="P56" s="248"/>
      <c r="Q56" s="248"/>
      <c r="R56" s="248"/>
    </row>
    <row r="57" spans="1:28" ht="21" customHeight="1">
      <c r="A57" s="16"/>
      <c r="B57" s="16"/>
      <c r="C57" s="21"/>
      <c r="D57" s="19"/>
      <c r="E57" s="19"/>
      <c r="F57" s="9"/>
      <c r="G57" s="7"/>
      <c r="H57" s="6"/>
      <c r="I57" s="32"/>
      <c r="J57" s="6"/>
      <c r="K57" s="12"/>
      <c r="L57" s="12"/>
      <c r="M57" s="12"/>
      <c r="O57" s="14"/>
      <c r="P57" s="13"/>
      <c r="Q57" s="12"/>
      <c r="W57" s="14"/>
    </row>
    <row r="58" spans="1:28" ht="21" customHeight="1">
      <c r="A58" s="16"/>
      <c r="B58" s="16"/>
      <c r="C58" s="21"/>
      <c r="D58" s="20"/>
      <c r="E58" s="20"/>
      <c r="F58" s="9"/>
      <c r="G58" s="10"/>
      <c r="H58" s="6"/>
      <c r="I58" s="32"/>
      <c r="J58" s="6"/>
      <c r="K58" s="12"/>
      <c r="L58" s="12"/>
      <c r="M58" s="12"/>
      <c r="O58" s="14"/>
      <c r="P58" s="13"/>
      <c r="Q58" s="12"/>
      <c r="W58" s="14"/>
    </row>
    <row r="59" spans="1:28" s="12" customFormat="1" ht="21" customHeight="1">
      <c r="A59" s="14"/>
      <c r="B59" s="14"/>
      <c r="C59" s="22"/>
      <c r="F59" s="14"/>
      <c r="G59" s="14"/>
      <c r="I59" s="6"/>
      <c r="J59" s="6"/>
      <c r="N59" s="87"/>
      <c r="O59" s="14"/>
      <c r="P59" s="13"/>
      <c r="X59" s="14"/>
      <c r="Y59" s="14"/>
      <c r="Z59" s="14"/>
      <c r="AA59" s="14"/>
      <c r="AB59" s="14"/>
    </row>
    <row r="60" spans="1:28" s="12" customFormat="1" ht="21" customHeight="1">
      <c r="A60" s="14"/>
      <c r="B60" s="14"/>
      <c r="C60" s="22"/>
      <c r="F60" s="14"/>
      <c r="G60" s="14"/>
      <c r="I60" s="6"/>
      <c r="J60" s="6"/>
      <c r="O60" s="14"/>
      <c r="P60" s="13"/>
    </row>
    <row r="61" spans="1:28" s="12" customFormat="1" ht="21" customHeight="1">
      <c r="A61" s="14"/>
      <c r="B61" s="14"/>
      <c r="C61" s="22"/>
      <c r="F61" s="14"/>
      <c r="G61" s="14"/>
      <c r="I61" s="6"/>
      <c r="J61" s="6"/>
      <c r="N61" s="87"/>
      <c r="O61" s="14"/>
      <c r="P61" s="13"/>
    </row>
    <row r="62" spans="1:28" s="12" customFormat="1" ht="21" customHeight="1">
      <c r="A62" s="14"/>
      <c r="B62" s="16"/>
      <c r="C62" s="21"/>
      <c r="D62" s="20"/>
      <c r="E62" s="20"/>
      <c r="F62" s="23"/>
      <c r="G62" s="23"/>
      <c r="H62" s="23"/>
      <c r="I62" s="6"/>
      <c r="J62" s="6"/>
      <c r="K62" s="6"/>
      <c r="O62" s="87"/>
      <c r="P62" s="14"/>
      <c r="Q62" s="13"/>
    </row>
    <row r="63" spans="1:28" s="12" customFormat="1" ht="21" customHeight="1">
      <c r="A63" s="14"/>
      <c r="B63" s="14"/>
      <c r="C63" s="22"/>
      <c r="D63" s="19"/>
      <c r="F63" s="14"/>
      <c r="G63" s="14"/>
      <c r="H63" s="14"/>
      <c r="J63" s="6"/>
      <c r="K63" s="6"/>
      <c r="P63" s="14"/>
      <c r="Q63" s="13"/>
    </row>
    <row r="64" spans="1:28" ht="21" customHeight="1">
      <c r="B64" s="16"/>
      <c r="C64" s="21"/>
      <c r="D64" s="12"/>
      <c r="E64" s="20"/>
      <c r="F64" s="36"/>
      <c r="G64" s="36"/>
      <c r="H64" s="7"/>
      <c r="I64" s="6"/>
      <c r="J64" s="6"/>
      <c r="K64" s="6"/>
      <c r="L64" s="12"/>
      <c r="M64" s="12"/>
      <c r="P64" s="38"/>
      <c r="Q64" s="13"/>
      <c r="X64" s="12"/>
      <c r="Y64" s="12"/>
      <c r="Z64" s="12"/>
      <c r="AA64" s="12"/>
      <c r="AB64" s="12"/>
    </row>
    <row r="65" spans="1:28" s="12" customFormat="1" ht="21" customHeight="1">
      <c r="A65" s="14"/>
      <c r="B65" s="16"/>
      <c r="C65" s="21"/>
      <c r="E65" s="19"/>
      <c r="F65" s="9"/>
      <c r="G65" s="9"/>
      <c r="H65" s="9"/>
      <c r="I65" s="6"/>
      <c r="J65" s="6"/>
      <c r="K65" s="6"/>
      <c r="P65" s="14"/>
      <c r="Q65" s="13"/>
      <c r="T65" s="13"/>
      <c r="X65" s="14"/>
      <c r="Y65" s="14"/>
      <c r="Z65" s="14"/>
      <c r="AA65" s="14"/>
      <c r="AB65" s="14"/>
    </row>
    <row r="66" spans="1:28" s="12" customFormat="1" ht="21" customHeight="1">
      <c r="A66" s="14"/>
      <c r="B66" s="14"/>
      <c r="C66" s="22"/>
      <c r="D66" s="19"/>
      <c r="F66" s="14"/>
      <c r="G66" s="14"/>
      <c r="H66" s="14"/>
      <c r="J66" s="6"/>
      <c r="K66" s="6"/>
      <c r="P66" s="14"/>
      <c r="Q66" s="13"/>
    </row>
    <row r="67" spans="1:28" s="12" customFormat="1" ht="21" customHeight="1">
      <c r="A67" s="14"/>
      <c r="B67" s="16"/>
      <c r="C67" s="21"/>
      <c r="E67" s="19"/>
      <c r="F67" s="7"/>
      <c r="G67" s="7"/>
      <c r="H67" s="8"/>
      <c r="I67" s="6"/>
      <c r="J67" s="11"/>
      <c r="K67" s="6"/>
      <c r="P67" s="14"/>
      <c r="Q67" s="13"/>
    </row>
    <row r="68" spans="1:28" s="12" customFormat="1" ht="21" customHeight="1">
      <c r="A68" s="14"/>
      <c r="B68" s="14"/>
      <c r="C68" s="22"/>
      <c r="F68" s="14"/>
      <c r="G68" s="14"/>
      <c r="H68" s="14"/>
      <c r="J68" s="6"/>
      <c r="K68" s="6"/>
      <c r="P68" s="14"/>
      <c r="Q68" s="13"/>
    </row>
    <row r="69" spans="1:28" s="12" customFormat="1" ht="21" customHeight="1">
      <c r="A69" s="14"/>
      <c r="B69" s="14"/>
      <c r="C69" s="21"/>
      <c r="F69" s="23"/>
      <c r="G69" s="23"/>
      <c r="H69" s="23"/>
      <c r="I69" s="6"/>
      <c r="J69" s="6"/>
      <c r="K69" s="6"/>
      <c r="P69" s="14"/>
      <c r="Q69" s="13"/>
    </row>
    <row r="70" spans="1:28" s="12" customFormat="1" ht="21" customHeight="1">
      <c r="A70" s="14"/>
      <c r="B70" s="14"/>
      <c r="C70" s="22"/>
      <c r="F70" s="14"/>
      <c r="G70" s="14"/>
      <c r="H70" s="14"/>
      <c r="J70" s="6"/>
      <c r="K70" s="6"/>
      <c r="P70" s="14"/>
      <c r="Q70" s="13"/>
    </row>
    <row r="71" spans="1:28" s="12" customFormat="1" ht="21" customHeight="1">
      <c r="A71" s="14"/>
      <c r="B71" s="14"/>
      <c r="C71" s="22"/>
      <c r="F71" s="14"/>
      <c r="G71" s="14"/>
      <c r="H71" s="14"/>
      <c r="J71" s="6"/>
      <c r="K71" s="6"/>
      <c r="P71" s="14"/>
      <c r="Q71" s="13"/>
    </row>
    <row r="72" spans="1:28" s="12" customFormat="1" ht="21" customHeight="1">
      <c r="A72" s="14"/>
      <c r="B72" s="14"/>
      <c r="C72" s="22"/>
      <c r="E72" s="14"/>
      <c r="F72" s="14"/>
      <c r="G72" s="14"/>
      <c r="H72" s="14"/>
      <c r="K72" s="6"/>
      <c r="O72" s="87"/>
      <c r="P72" s="14"/>
      <c r="Q72" s="13"/>
    </row>
    <row r="73" spans="1:28" s="12" customFormat="1">
      <c r="A73" s="14"/>
      <c r="B73" s="14"/>
      <c r="C73" s="22"/>
      <c r="D73" s="14"/>
      <c r="E73" s="14"/>
      <c r="F73" s="14"/>
      <c r="G73" s="14"/>
      <c r="H73" s="14"/>
      <c r="K73" s="24"/>
      <c r="L73" s="14"/>
      <c r="M73" s="14"/>
      <c r="P73" s="14"/>
      <c r="Q73" s="13"/>
    </row>
    <row r="74" spans="1:28" s="12" customFormat="1">
      <c r="A74" s="14"/>
      <c r="B74" s="14"/>
      <c r="C74" s="22"/>
      <c r="D74" s="14"/>
      <c r="E74" s="14"/>
      <c r="F74" s="14"/>
      <c r="G74" s="14"/>
      <c r="H74" s="14"/>
      <c r="K74" s="24"/>
      <c r="L74" s="14"/>
      <c r="M74" s="14"/>
      <c r="P74" s="14"/>
      <c r="Q74" s="13"/>
    </row>
    <row r="75" spans="1:28" s="12" customFormat="1">
      <c r="A75" s="14"/>
      <c r="B75" s="14"/>
      <c r="C75" s="22"/>
      <c r="D75" s="14"/>
      <c r="E75" s="14"/>
      <c r="F75" s="14"/>
      <c r="G75" s="14"/>
      <c r="H75" s="14"/>
      <c r="K75" s="24"/>
      <c r="L75" s="14"/>
      <c r="M75" s="14"/>
      <c r="P75" s="14"/>
      <c r="Q75" s="13"/>
    </row>
    <row r="76" spans="1:28" s="12" customFormat="1">
      <c r="A76" s="14"/>
      <c r="B76" s="14"/>
      <c r="C76" s="22"/>
      <c r="D76" s="14"/>
      <c r="E76" s="14"/>
      <c r="F76" s="14"/>
      <c r="G76" s="14"/>
      <c r="H76" s="14"/>
      <c r="K76" s="24"/>
      <c r="L76" s="14"/>
      <c r="M76" s="14"/>
      <c r="P76" s="14"/>
      <c r="Q76" s="13"/>
    </row>
    <row r="77" spans="1:28" s="12" customFormat="1">
      <c r="A77" s="14"/>
      <c r="B77" s="14"/>
      <c r="C77" s="22"/>
      <c r="D77" s="14"/>
      <c r="E77" s="14"/>
      <c r="F77" s="14"/>
      <c r="G77" s="14"/>
      <c r="H77" s="14"/>
      <c r="K77" s="24"/>
      <c r="L77" s="14"/>
      <c r="M77" s="14"/>
      <c r="P77" s="14"/>
      <c r="Q77" s="13"/>
    </row>
    <row r="78" spans="1:28" s="12" customFormat="1">
      <c r="A78" s="14"/>
      <c r="B78" s="14"/>
      <c r="C78" s="22"/>
      <c r="D78" s="14"/>
      <c r="E78" s="14"/>
      <c r="F78" s="14"/>
      <c r="G78" s="14"/>
      <c r="H78" s="14"/>
      <c r="K78" s="24"/>
      <c r="L78" s="14"/>
      <c r="M78" s="14"/>
      <c r="P78" s="14"/>
      <c r="Q78" s="13"/>
    </row>
    <row r="79" spans="1:28" s="12" customFormat="1">
      <c r="A79" s="14"/>
      <c r="B79" s="14"/>
      <c r="C79" s="22"/>
      <c r="D79" s="14"/>
      <c r="E79" s="14"/>
      <c r="F79" s="14"/>
      <c r="G79" s="14"/>
      <c r="H79" s="14"/>
      <c r="K79" s="24"/>
      <c r="L79" s="14"/>
      <c r="M79" s="14"/>
      <c r="P79" s="14"/>
      <c r="Q79" s="13"/>
    </row>
    <row r="80" spans="1:28" s="12" customFormat="1">
      <c r="A80" s="14"/>
      <c r="B80" s="14"/>
      <c r="C80" s="22"/>
      <c r="D80" s="14"/>
      <c r="E80" s="14"/>
      <c r="F80" s="14"/>
      <c r="G80" s="14"/>
      <c r="H80" s="14"/>
      <c r="K80" s="24"/>
      <c r="L80" s="14"/>
      <c r="M80" s="14"/>
      <c r="P80" s="14"/>
      <c r="Q80" s="13"/>
    </row>
    <row r="81" spans="1:17" s="12" customFormat="1">
      <c r="A81" s="14"/>
      <c r="B81" s="14"/>
      <c r="C81" s="22"/>
      <c r="D81" s="14"/>
      <c r="E81" s="14"/>
      <c r="F81" s="14"/>
      <c r="G81" s="14"/>
      <c r="H81" s="14"/>
      <c r="K81" s="24"/>
      <c r="L81" s="14"/>
      <c r="M81" s="14"/>
      <c r="P81" s="14"/>
      <c r="Q81" s="13"/>
    </row>
    <row r="82" spans="1:17" s="12" customFormat="1">
      <c r="A82" s="14"/>
      <c r="B82" s="14"/>
      <c r="C82" s="22"/>
      <c r="D82" s="14"/>
      <c r="E82" s="14"/>
      <c r="F82" s="14"/>
      <c r="G82" s="14"/>
      <c r="H82" s="14"/>
      <c r="K82" s="24"/>
      <c r="L82" s="14"/>
      <c r="M82" s="14"/>
      <c r="P82" s="14"/>
      <c r="Q82" s="13"/>
    </row>
    <row r="83" spans="1:17" s="12" customFormat="1">
      <c r="A83" s="14"/>
      <c r="B83" s="14"/>
      <c r="C83" s="22"/>
      <c r="D83" s="14"/>
      <c r="E83" s="14"/>
      <c r="F83" s="14"/>
      <c r="G83" s="14"/>
      <c r="H83" s="14"/>
      <c r="K83" s="24"/>
      <c r="L83" s="14"/>
      <c r="M83" s="14"/>
      <c r="P83" s="14"/>
      <c r="Q83" s="13"/>
    </row>
    <row r="84" spans="1:17" s="12" customFormat="1">
      <c r="A84" s="14"/>
      <c r="B84" s="14"/>
      <c r="C84" s="22"/>
      <c r="D84" s="14"/>
      <c r="E84" s="14"/>
      <c r="F84" s="14"/>
      <c r="G84" s="14"/>
      <c r="H84" s="14"/>
      <c r="K84" s="24"/>
      <c r="L84" s="14"/>
      <c r="M84" s="14"/>
      <c r="P84" s="14"/>
      <c r="Q84" s="13"/>
    </row>
    <row r="85" spans="1:17" s="12" customFormat="1">
      <c r="A85" s="14"/>
      <c r="B85" s="14"/>
      <c r="C85" s="22"/>
      <c r="D85" s="14"/>
      <c r="E85" s="14"/>
      <c r="F85" s="14"/>
      <c r="G85" s="14"/>
      <c r="H85" s="14"/>
      <c r="K85" s="24"/>
      <c r="L85" s="14"/>
      <c r="M85" s="14"/>
      <c r="P85" s="14"/>
      <c r="Q85" s="13"/>
    </row>
    <row r="86" spans="1:17" s="12" customFormat="1">
      <c r="A86" s="14"/>
      <c r="B86" s="14"/>
      <c r="C86" s="22"/>
      <c r="D86" s="14"/>
      <c r="E86" s="14"/>
      <c r="F86" s="14"/>
      <c r="G86" s="14"/>
      <c r="H86" s="14"/>
      <c r="K86" s="24"/>
      <c r="L86" s="14"/>
      <c r="M86" s="14"/>
      <c r="P86" s="14"/>
      <c r="Q86" s="13"/>
    </row>
    <row r="87" spans="1:17" s="12" customFormat="1">
      <c r="A87" s="14"/>
      <c r="B87" s="14"/>
      <c r="C87" s="22"/>
      <c r="D87" s="14"/>
      <c r="E87" s="14"/>
      <c r="F87" s="14"/>
      <c r="G87" s="14"/>
      <c r="H87" s="14"/>
      <c r="K87" s="24"/>
      <c r="L87" s="14"/>
      <c r="M87" s="14"/>
      <c r="P87" s="14"/>
      <c r="Q87" s="13"/>
    </row>
    <row r="88" spans="1:17" s="12" customFormat="1">
      <c r="A88" s="14"/>
      <c r="B88" s="14"/>
      <c r="C88" s="22"/>
      <c r="D88" s="14"/>
      <c r="E88" s="14"/>
      <c r="F88" s="14"/>
      <c r="G88" s="14"/>
      <c r="H88" s="14"/>
      <c r="K88" s="24"/>
      <c r="L88" s="14"/>
      <c r="M88" s="14"/>
      <c r="P88" s="14"/>
      <c r="Q88" s="13"/>
    </row>
    <row r="89" spans="1:17" s="12" customFormat="1">
      <c r="A89" s="14"/>
      <c r="B89" s="14"/>
      <c r="C89" s="22"/>
      <c r="D89" s="14"/>
      <c r="E89" s="14"/>
      <c r="F89" s="14"/>
      <c r="G89" s="14"/>
      <c r="H89" s="14"/>
      <c r="K89" s="24"/>
      <c r="L89" s="14"/>
      <c r="M89" s="14"/>
      <c r="P89" s="14"/>
      <c r="Q89" s="13"/>
    </row>
    <row r="90" spans="1:17" s="12" customFormat="1">
      <c r="A90" s="14"/>
      <c r="B90" s="14"/>
      <c r="C90" s="22"/>
      <c r="D90" s="14"/>
      <c r="E90" s="14"/>
      <c r="F90" s="14"/>
      <c r="G90" s="14"/>
      <c r="H90" s="14"/>
      <c r="K90" s="24"/>
      <c r="L90" s="14"/>
      <c r="M90" s="14"/>
      <c r="P90" s="14"/>
      <c r="Q90" s="13"/>
    </row>
    <row r="91" spans="1:17" s="12" customFormat="1">
      <c r="A91" s="14"/>
      <c r="B91" s="14"/>
      <c r="C91" s="22"/>
      <c r="D91" s="14"/>
      <c r="E91" s="14"/>
      <c r="F91" s="14"/>
      <c r="G91" s="14"/>
      <c r="H91" s="14"/>
      <c r="K91" s="24"/>
      <c r="L91" s="14"/>
      <c r="M91" s="14"/>
      <c r="P91" s="14"/>
      <c r="Q91" s="13"/>
    </row>
    <row r="92" spans="1:17" s="12" customFormat="1">
      <c r="A92" s="14"/>
      <c r="B92" s="14"/>
      <c r="C92" s="22"/>
      <c r="D92" s="14"/>
      <c r="E92" s="14"/>
      <c r="F92" s="14"/>
      <c r="G92" s="14"/>
      <c r="H92" s="14"/>
      <c r="K92" s="24"/>
      <c r="L92" s="14"/>
      <c r="M92" s="14"/>
      <c r="P92" s="14"/>
      <c r="Q92" s="13"/>
    </row>
    <row r="93" spans="1:17" s="12" customFormat="1">
      <c r="A93" s="14"/>
      <c r="B93" s="14"/>
      <c r="C93" s="22"/>
      <c r="D93" s="14"/>
      <c r="E93" s="14"/>
      <c r="F93" s="14"/>
      <c r="G93" s="14"/>
      <c r="H93" s="14"/>
      <c r="K93" s="24"/>
      <c r="L93" s="14"/>
      <c r="M93" s="14"/>
      <c r="P93" s="14"/>
      <c r="Q93" s="13"/>
    </row>
    <row r="94" spans="1:17" s="12" customFormat="1">
      <c r="A94" s="14"/>
      <c r="B94" s="14"/>
      <c r="C94" s="22"/>
      <c r="D94" s="14"/>
      <c r="E94" s="14"/>
      <c r="F94" s="14"/>
      <c r="G94" s="14"/>
      <c r="H94" s="14"/>
      <c r="K94" s="24"/>
      <c r="L94" s="14"/>
      <c r="M94" s="14"/>
      <c r="P94" s="14"/>
      <c r="Q94" s="13"/>
    </row>
    <row r="95" spans="1:17" s="12" customFormat="1">
      <c r="A95" s="14"/>
      <c r="B95" s="14"/>
      <c r="C95" s="22"/>
      <c r="D95" s="14"/>
      <c r="E95" s="14"/>
      <c r="F95" s="14"/>
      <c r="G95" s="14"/>
      <c r="H95" s="14"/>
      <c r="K95" s="24"/>
      <c r="L95" s="14"/>
      <c r="M95" s="14"/>
      <c r="P95" s="14"/>
      <c r="Q95" s="13"/>
    </row>
    <row r="96" spans="1:17" s="12" customFormat="1">
      <c r="A96" s="14"/>
      <c r="B96" s="14"/>
      <c r="C96" s="22"/>
      <c r="D96" s="14"/>
      <c r="E96" s="14"/>
      <c r="F96" s="14"/>
      <c r="G96" s="14"/>
      <c r="H96" s="14"/>
      <c r="K96" s="24"/>
      <c r="L96" s="14"/>
      <c r="M96" s="14"/>
      <c r="P96" s="14"/>
      <c r="Q96" s="13"/>
    </row>
    <row r="97" spans="1:17" s="12" customFormat="1">
      <c r="A97" s="14"/>
      <c r="B97" s="14"/>
      <c r="C97" s="22"/>
      <c r="D97" s="14"/>
      <c r="E97" s="14"/>
      <c r="F97" s="14"/>
      <c r="G97" s="14"/>
      <c r="H97" s="14"/>
      <c r="K97" s="24"/>
      <c r="L97" s="14"/>
      <c r="M97" s="14"/>
      <c r="P97" s="14"/>
      <c r="Q97" s="13"/>
    </row>
    <row r="98" spans="1:17" s="12" customFormat="1">
      <c r="A98" s="14"/>
      <c r="B98" s="14"/>
      <c r="C98" s="22"/>
      <c r="D98" s="14"/>
      <c r="E98" s="14"/>
      <c r="F98" s="14"/>
      <c r="G98" s="14"/>
      <c r="H98" s="14"/>
      <c r="K98" s="24"/>
      <c r="L98" s="14"/>
      <c r="M98" s="14"/>
      <c r="P98" s="14"/>
      <c r="Q98" s="13"/>
    </row>
    <row r="99" spans="1:17" s="12" customFormat="1">
      <c r="A99" s="14"/>
      <c r="B99" s="14"/>
      <c r="C99" s="22"/>
      <c r="D99" s="14"/>
      <c r="E99" s="14"/>
      <c r="F99" s="14"/>
      <c r="G99" s="14"/>
      <c r="H99" s="14"/>
      <c r="K99" s="24"/>
      <c r="L99" s="14"/>
      <c r="M99" s="14"/>
      <c r="P99" s="14"/>
      <c r="Q99" s="13"/>
    </row>
    <row r="100" spans="1:17" s="12" customFormat="1">
      <c r="A100" s="14"/>
      <c r="B100" s="14"/>
      <c r="C100" s="22"/>
      <c r="D100" s="14"/>
      <c r="E100" s="14"/>
      <c r="F100" s="14"/>
      <c r="G100" s="14"/>
      <c r="H100" s="14"/>
      <c r="K100" s="24"/>
      <c r="L100" s="14"/>
      <c r="M100" s="14"/>
      <c r="P100" s="14"/>
      <c r="Q100" s="13"/>
    </row>
    <row r="101" spans="1:17" s="12" customFormat="1">
      <c r="A101" s="14"/>
      <c r="B101" s="14"/>
      <c r="C101" s="22"/>
      <c r="D101" s="14"/>
      <c r="E101" s="14"/>
      <c r="F101" s="14"/>
      <c r="G101" s="14"/>
      <c r="H101" s="14"/>
      <c r="K101" s="24"/>
      <c r="L101" s="14"/>
      <c r="M101" s="14"/>
      <c r="P101" s="14"/>
      <c r="Q101" s="13"/>
    </row>
    <row r="102" spans="1:17" s="12" customFormat="1">
      <c r="A102" s="14"/>
      <c r="B102" s="14"/>
      <c r="C102" s="22"/>
      <c r="D102" s="14"/>
      <c r="E102" s="14"/>
      <c r="F102" s="14"/>
      <c r="G102" s="14"/>
      <c r="H102" s="14"/>
      <c r="K102" s="24"/>
      <c r="L102" s="14"/>
      <c r="M102" s="14"/>
      <c r="P102" s="14"/>
      <c r="Q102" s="13"/>
    </row>
    <row r="103" spans="1:17" s="12" customFormat="1">
      <c r="A103" s="14"/>
      <c r="B103" s="14"/>
      <c r="C103" s="22"/>
      <c r="D103" s="14"/>
      <c r="E103" s="14"/>
      <c r="F103" s="14"/>
      <c r="G103" s="14"/>
      <c r="H103" s="14"/>
      <c r="K103" s="24"/>
      <c r="L103" s="14"/>
      <c r="M103" s="14"/>
      <c r="P103" s="14"/>
      <c r="Q103" s="13"/>
    </row>
    <row r="104" spans="1:17" s="12" customFormat="1">
      <c r="A104" s="14"/>
      <c r="B104" s="14"/>
      <c r="C104" s="22"/>
      <c r="D104" s="14"/>
      <c r="E104" s="14"/>
      <c r="F104" s="14"/>
      <c r="G104" s="14"/>
      <c r="H104" s="14"/>
      <c r="K104" s="24"/>
      <c r="L104" s="14"/>
      <c r="M104" s="14"/>
      <c r="P104" s="14"/>
      <c r="Q104" s="13"/>
    </row>
    <row r="105" spans="1:17" s="12" customFormat="1">
      <c r="A105" s="14"/>
      <c r="B105" s="14"/>
      <c r="C105" s="22"/>
      <c r="D105" s="14"/>
      <c r="E105" s="14"/>
      <c r="F105" s="14"/>
      <c r="G105" s="14"/>
      <c r="H105" s="14"/>
      <c r="K105" s="24"/>
      <c r="L105" s="14"/>
      <c r="M105" s="14"/>
      <c r="P105" s="14"/>
      <c r="Q105" s="13"/>
    </row>
    <row r="106" spans="1:17" s="12" customFormat="1">
      <c r="A106" s="14"/>
      <c r="B106" s="14"/>
      <c r="C106" s="22"/>
      <c r="D106" s="14"/>
      <c r="E106" s="14"/>
      <c r="F106" s="14"/>
      <c r="G106" s="14"/>
      <c r="H106" s="14"/>
      <c r="K106" s="24"/>
      <c r="L106" s="14"/>
      <c r="M106" s="14"/>
      <c r="P106" s="14"/>
      <c r="Q106" s="13"/>
    </row>
    <row r="107" spans="1:17" s="12" customFormat="1">
      <c r="A107" s="14"/>
      <c r="B107" s="14"/>
      <c r="C107" s="22"/>
      <c r="D107" s="14"/>
      <c r="E107" s="14"/>
      <c r="F107" s="14"/>
      <c r="G107" s="14"/>
      <c r="H107" s="14"/>
      <c r="K107" s="24"/>
      <c r="L107" s="14"/>
      <c r="M107" s="14"/>
      <c r="P107" s="14"/>
      <c r="Q107" s="13"/>
    </row>
    <row r="108" spans="1:17" s="12" customFormat="1">
      <c r="A108" s="14"/>
      <c r="B108" s="14"/>
      <c r="C108" s="22"/>
      <c r="D108" s="14"/>
      <c r="E108" s="14"/>
      <c r="F108" s="14"/>
      <c r="G108" s="14"/>
      <c r="H108" s="14"/>
      <c r="K108" s="24"/>
      <c r="L108" s="14"/>
      <c r="M108" s="14"/>
      <c r="P108" s="14"/>
      <c r="Q108" s="13"/>
    </row>
    <row r="109" spans="1:17" s="12" customFormat="1">
      <c r="A109" s="14"/>
      <c r="B109" s="14"/>
      <c r="C109" s="22"/>
      <c r="D109" s="14"/>
      <c r="E109" s="14"/>
      <c r="F109" s="14"/>
      <c r="G109" s="14"/>
      <c r="H109" s="14"/>
      <c r="K109" s="24"/>
      <c r="L109" s="14"/>
      <c r="M109" s="14"/>
      <c r="P109" s="14"/>
      <c r="Q109" s="13"/>
    </row>
    <row r="110" spans="1:17" s="12" customFormat="1">
      <c r="A110" s="14"/>
      <c r="B110" s="14"/>
      <c r="C110" s="22"/>
      <c r="D110" s="14"/>
      <c r="E110" s="14"/>
      <c r="F110" s="14"/>
      <c r="G110" s="14"/>
      <c r="H110" s="14"/>
      <c r="K110" s="24"/>
      <c r="L110" s="14"/>
      <c r="M110" s="14"/>
      <c r="P110" s="14"/>
      <c r="Q110" s="13"/>
    </row>
    <row r="111" spans="1:17" s="12" customFormat="1">
      <c r="A111" s="14"/>
      <c r="B111" s="14"/>
      <c r="C111" s="22"/>
      <c r="D111" s="14"/>
      <c r="E111" s="14"/>
      <c r="F111" s="14"/>
      <c r="G111" s="14"/>
      <c r="H111" s="14"/>
      <c r="K111" s="24"/>
      <c r="L111" s="14"/>
      <c r="M111" s="14"/>
      <c r="P111" s="14"/>
      <c r="Q111" s="13"/>
    </row>
    <row r="112" spans="1:17" s="12" customFormat="1">
      <c r="A112" s="14"/>
      <c r="B112" s="14"/>
      <c r="C112" s="22"/>
      <c r="D112" s="14"/>
      <c r="E112" s="14"/>
      <c r="F112" s="14"/>
      <c r="G112" s="14"/>
      <c r="H112" s="14"/>
      <c r="K112" s="24"/>
      <c r="L112" s="14"/>
      <c r="M112" s="14"/>
      <c r="P112" s="14"/>
      <c r="Q112" s="13"/>
    </row>
    <row r="113" spans="1:17" s="12" customFormat="1">
      <c r="A113" s="14"/>
      <c r="B113" s="14"/>
      <c r="C113" s="22"/>
      <c r="D113" s="14"/>
      <c r="E113" s="14"/>
      <c r="F113" s="14"/>
      <c r="G113" s="14"/>
      <c r="H113" s="14"/>
      <c r="K113" s="24"/>
      <c r="L113" s="14"/>
      <c r="M113" s="14"/>
      <c r="P113" s="14"/>
      <c r="Q113" s="13"/>
    </row>
    <row r="114" spans="1:17" s="12" customFormat="1">
      <c r="A114" s="14"/>
      <c r="B114" s="14"/>
      <c r="C114" s="22"/>
      <c r="D114" s="14"/>
      <c r="E114" s="14"/>
      <c r="F114" s="14"/>
      <c r="G114" s="14"/>
      <c r="H114" s="14"/>
      <c r="K114" s="24"/>
      <c r="L114" s="14"/>
      <c r="M114" s="14"/>
      <c r="P114" s="14"/>
      <c r="Q114" s="13"/>
    </row>
    <row r="115" spans="1:17" s="12" customFormat="1">
      <c r="A115" s="14"/>
      <c r="B115" s="14"/>
      <c r="C115" s="22"/>
      <c r="D115" s="14"/>
      <c r="E115" s="14"/>
      <c r="F115" s="14"/>
      <c r="G115" s="14"/>
      <c r="H115" s="14"/>
      <c r="K115" s="24"/>
      <c r="L115" s="14"/>
      <c r="M115" s="14"/>
      <c r="P115" s="14"/>
      <c r="Q115" s="13"/>
    </row>
    <row r="116" spans="1:17" s="12" customFormat="1">
      <c r="A116" s="14"/>
      <c r="B116" s="14"/>
      <c r="C116" s="22"/>
      <c r="D116" s="14"/>
      <c r="E116" s="14"/>
      <c r="F116" s="14"/>
      <c r="G116" s="14"/>
      <c r="H116" s="14"/>
      <c r="K116" s="24"/>
      <c r="L116" s="14"/>
      <c r="M116" s="14"/>
      <c r="P116" s="14"/>
      <c r="Q116" s="13"/>
    </row>
    <row r="117" spans="1:17" s="12" customFormat="1">
      <c r="A117" s="14"/>
      <c r="B117" s="14"/>
      <c r="C117" s="22"/>
      <c r="D117" s="14"/>
      <c r="E117" s="14"/>
      <c r="F117" s="14"/>
      <c r="G117" s="14"/>
      <c r="H117" s="14"/>
      <c r="K117" s="24"/>
      <c r="L117" s="14"/>
      <c r="M117" s="14"/>
      <c r="P117" s="14"/>
      <c r="Q117" s="13"/>
    </row>
    <row r="118" spans="1:17" s="12" customFormat="1">
      <c r="A118" s="14"/>
      <c r="B118" s="14"/>
      <c r="C118" s="22"/>
      <c r="D118" s="14"/>
      <c r="E118" s="14"/>
      <c r="F118" s="14"/>
      <c r="G118" s="14"/>
      <c r="H118" s="14"/>
      <c r="K118" s="24"/>
      <c r="L118" s="14"/>
      <c r="M118" s="14"/>
      <c r="P118" s="14"/>
      <c r="Q118" s="13"/>
    </row>
    <row r="119" spans="1:17" s="12" customFormat="1">
      <c r="A119" s="14"/>
      <c r="B119" s="14"/>
      <c r="C119" s="22"/>
      <c r="D119" s="14"/>
      <c r="E119" s="14"/>
      <c r="F119" s="14"/>
      <c r="G119" s="14"/>
      <c r="H119" s="14"/>
      <c r="K119" s="24"/>
      <c r="L119" s="14"/>
      <c r="M119" s="14"/>
      <c r="P119" s="14"/>
      <c r="Q119" s="13"/>
    </row>
    <row r="120" spans="1:17" s="12" customFormat="1">
      <c r="A120" s="14"/>
      <c r="B120" s="14"/>
      <c r="C120" s="22"/>
      <c r="D120" s="14"/>
      <c r="E120" s="14"/>
      <c r="F120" s="14"/>
      <c r="G120" s="14"/>
      <c r="H120" s="14"/>
      <c r="K120" s="24"/>
      <c r="L120" s="14"/>
      <c r="M120" s="14"/>
      <c r="P120" s="14"/>
      <c r="Q120" s="13"/>
    </row>
    <row r="121" spans="1:17" s="12" customFormat="1">
      <c r="A121" s="14"/>
      <c r="B121" s="14"/>
      <c r="C121" s="22"/>
      <c r="D121" s="14"/>
      <c r="E121" s="14"/>
      <c r="F121" s="14"/>
      <c r="G121" s="14"/>
      <c r="H121" s="14"/>
      <c r="K121" s="24"/>
      <c r="L121" s="14"/>
      <c r="M121" s="14"/>
      <c r="P121" s="14"/>
      <c r="Q121" s="13"/>
    </row>
    <row r="122" spans="1:17" s="12" customFormat="1">
      <c r="A122" s="14"/>
      <c r="B122" s="14"/>
      <c r="C122" s="22"/>
      <c r="D122" s="14"/>
      <c r="E122" s="14"/>
      <c r="F122" s="14"/>
      <c r="G122" s="14"/>
      <c r="H122" s="14"/>
      <c r="K122" s="24"/>
      <c r="L122" s="14"/>
      <c r="M122" s="14"/>
      <c r="P122" s="14"/>
      <c r="Q122" s="13"/>
    </row>
    <row r="123" spans="1:17" s="12" customFormat="1">
      <c r="A123" s="14"/>
      <c r="B123" s="14"/>
      <c r="C123" s="22"/>
      <c r="D123" s="14"/>
      <c r="E123" s="14"/>
      <c r="F123" s="14"/>
      <c r="G123" s="14"/>
      <c r="H123" s="14"/>
      <c r="K123" s="24"/>
      <c r="L123" s="14"/>
      <c r="M123" s="14"/>
      <c r="P123" s="14"/>
      <c r="Q123" s="13"/>
    </row>
    <row r="124" spans="1:17" s="12" customFormat="1">
      <c r="A124" s="14"/>
      <c r="B124" s="14"/>
      <c r="C124" s="22"/>
      <c r="D124" s="14"/>
      <c r="E124" s="14"/>
      <c r="F124" s="14"/>
      <c r="G124" s="14"/>
      <c r="H124" s="14"/>
      <c r="K124" s="24"/>
      <c r="L124" s="14"/>
      <c r="M124" s="14"/>
      <c r="P124" s="14"/>
      <c r="Q124" s="13"/>
    </row>
    <row r="125" spans="1:17" s="12" customFormat="1">
      <c r="A125" s="14"/>
      <c r="B125" s="14"/>
      <c r="C125" s="22"/>
      <c r="D125" s="14"/>
      <c r="E125" s="14"/>
      <c r="F125" s="14"/>
      <c r="G125" s="14"/>
      <c r="H125" s="14"/>
      <c r="K125" s="24"/>
      <c r="L125" s="14"/>
      <c r="M125" s="14"/>
      <c r="P125" s="14"/>
      <c r="Q125" s="13"/>
    </row>
    <row r="126" spans="1:17" s="12" customFormat="1">
      <c r="A126" s="14"/>
      <c r="B126" s="14"/>
      <c r="C126" s="22"/>
      <c r="D126" s="14"/>
      <c r="E126" s="14"/>
      <c r="F126" s="14"/>
      <c r="G126" s="14"/>
      <c r="H126" s="14"/>
      <c r="K126" s="24"/>
      <c r="L126" s="14"/>
      <c r="M126" s="14"/>
      <c r="P126" s="14"/>
      <c r="Q126" s="13"/>
    </row>
    <row r="127" spans="1:17" s="12" customFormat="1">
      <c r="A127" s="14"/>
      <c r="B127" s="14"/>
      <c r="C127" s="22"/>
      <c r="D127" s="14"/>
      <c r="E127" s="14"/>
      <c r="F127" s="14"/>
      <c r="G127" s="14"/>
      <c r="H127" s="14"/>
      <c r="K127" s="24"/>
      <c r="L127" s="14"/>
      <c r="M127" s="14"/>
      <c r="P127" s="14"/>
      <c r="Q127" s="13"/>
    </row>
    <row r="128" spans="1:17" s="12" customFormat="1">
      <c r="A128" s="14"/>
      <c r="B128" s="14"/>
      <c r="C128" s="22"/>
      <c r="D128" s="14"/>
      <c r="E128" s="14"/>
      <c r="F128" s="14"/>
      <c r="G128" s="14"/>
      <c r="H128" s="14"/>
      <c r="K128" s="24"/>
      <c r="L128" s="14"/>
      <c r="M128" s="14"/>
      <c r="P128" s="14"/>
      <c r="Q128" s="13"/>
    </row>
    <row r="129" spans="1:28" s="12" customFormat="1">
      <c r="A129" s="14"/>
      <c r="B129" s="14"/>
      <c r="C129" s="22"/>
      <c r="D129" s="14"/>
      <c r="E129" s="14"/>
      <c r="F129" s="14"/>
      <c r="G129" s="14"/>
      <c r="H129" s="14"/>
      <c r="K129" s="24"/>
      <c r="L129" s="14"/>
      <c r="M129" s="14"/>
      <c r="P129" s="14"/>
      <c r="Q129" s="13"/>
    </row>
    <row r="130" spans="1:28" s="12" customFormat="1">
      <c r="A130" s="14"/>
      <c r="B130" s="14"/>
      <c r="C130" s="22"/>
      <c r="D130" s="14"/>
      <c r="E130" s="14"/>
      <c r="F130" s="14"/>
      <c r="G130" s="14"/>
      <c r="H130" s="14"/>
      <c r="K130" s="24"/>
      <c r="L130" s="14"/>
      <c r="M130" s="14"/>
      <c r="P130" s="14"/>
      <c r="Q130" s="13"/>
    </row>
    <row r="131" spans="1:28" s="12" customFormat="1">
      <c r="A131" s="14"/>
      <c r="B131" s="14"/>
      <c r="C131" s="22"/>
      <c r="D131" s="14"/>
      <c r="E131" s="14"/>
      <c r="F131" s="14"/>
      <c r="G131" s="14"/>
      <c r="H131" s="14"/>
      <c r="K131" s="24"/>
      <c r="L131" s="14"/>
      <c r="M131" s="14"/>
      <c r="P131" s="14"/>
      <c r="Q131" s="13"/>
    </row>
    <row r="132" spans="1:28" s="12" customFormat="1">
      <c r="A132" s="14"/>
      <c r="B132" s="14"/>
      <c r="C132" s="22"/>
      <c r="D132" s="14"/>
      <c r="E132" s="14"/>
      <c r="F132" s="14"/>
      <c r="G132" s="14"/>
      <c r="H132" s="14"/>
      <c r="K132" s="24"/>
      <c r="L132" s="14"/>
      <c r="M132" s="14"/>
      <c r="P132" s="14"/>
      <c r="Q132" s="13"/>
    </row>
    <row r="133" spans="1:28">
      <c r="X133" s="12"/>
      <c r="Y133" s="12"/>
      <c r="Z133" s="12"/>
      <c r="AA133" s="12"/>
      <c r="AB133" s="12"/>
    </row>
  </sheetData>
  <sortState xmlns:xlrd2="http://schemas.microsoft.com/office/spreadsheetml/2017/richdata2" ref="C3:O47">
    <sortCondition ref="M3:M47"/>
    <sortCondition ref="I3:I47"/>
    <sortCondition ref="N3:N47"/>
  </sortState>
  <phoneticPr fontId="59"/>
  <dataValidations count="1">
    <dataValidation type="list" allowBlank="1" showInputMessage="1" showErrorMessage="1" sqref="C57:C68 B3:B53" xr:uid="{4E330268-E8AF-4BF3-ABBE-F7F949A088E1}">
      <formula1>"会員,NEW-1,NEW-2,GUEST"</formula1>
    </dataValidation>
  </dataValidations>
  <printOptions gridLines="1"/>
  <pageMargins left="0.25" right="0.25" top="0.75" bottom="0.75" header="0.3" footer="0.3"/>
  <pageSetup scale="4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8B0CF-71C9-47C5-90E6-CE997D08DC04}">
  <sheetPr>
    <pageSetUpPr fitToPage="1"/>
  </sheetPr>
  <dimension ref="A1:AI107"/>
  <sheetViews>
    <sheetView topLeftCell="A10" zoomScale="70" zoomScaleNormal="70" workbookViewId="0">
      <selection activeCell="H21" sqref="H21"/>
    </sheetView>
  </sheetViews>
  <sheetFormatPr defaultColWidth="9.08984375" defaultRowHeight="14"/>
  <cols>
    <col min="1" max="1" width="3.90625" style="14" customWidth="1"/>
    <col min="2" max="2" width="12.81640625" style="14" customWidth="1"/>
    <col min="3" max="3" width="8.6328125" style="21" bestFit="1" customWidth="1"/>
    <col min="4" max="4" width="13.08984375" style="14" customWidth="1"/>
    <col min="5" max="5" width="13.1796875" style="14" customWidth="1"/>
    <col min="6" max="6" width="39.90625" style="14" customWidth="1"/>
    <col min="7" max="7" width="27.1796875" style="14" customWidth="1"/>
    <col min="8" max="8" width="7.08984375" style="12" bestFit="1" customWidth="1"/>
    <col min="9" max="9" width="8.08984375" style="12" customWidth="1"/>
    <col min="10" max="10" width="7.6328125" style="12" customWidth="1"/>
    <col min="11" max="11" width="7.6328125" style="24" customWidth="1"/>
    <col min="12" max="13" width="7.6328125" style="14" customWidth="1"/>
    <col min="14" max="14" width="8.08984375" style="12" customWidth="1"/>
    <col min="15" max="15" width="12.08984375" style="12" bestFit="1" customWidth="1"/>
    <col min="16" max="16" width="10.1796875" style="14" bestFit="1" customWidth="1"/>
    <col min="17" max="17" width="10" style="14" customWidth="1"/>
    <col min="18" max="21" width="10" style="12" customWidth="1"/>
    <col min="22" max="22" width="9.90625" style="12" bestFit="1" customWidth="1"/>
    <col min="23" max="23" width="5.1796875" style="12" customWidth="1"/>
    <col min="24" max="24" width="22.90625" style="14" customWidth="1"/>
    <col min="25" max="25" width="7.90625" style="14" bestFit="1" customWidth="1"/>
    <col min="26" max="26" width="54.90625" style="14" bestFit="1" customWidth="1"/>
    <col min="27" max="27" width="22.81640625" style="14" bestFit="1" customWidth="1"/>
    <col min="28" max="28" width="20.81640625" style="12" bestFit="1" customWidth="1"/>
    <col min="29" max="16384" width="9.08984375" style="14"/>
  </cols>
  <sheetData>
    <row r="1" spans="1:33" ht="33" thickBot="1">
      <c r="A1" s="35" t="s">
        <v>146</v>
      </c>
      <c r="B1" s="35"/>
      <c r="D1" s="17"/>
      <c r="E1" s="17"/>
      <c r="F1" s="17"/>
      <c r="G1" s="17"/>
      <c r="X1" s="195" t="s">
        <v>171</v>
      </c>
      <c r="Y1" s="109"/>
      <c r="Z1" s="109"/>
      <c r="AA1" s="109"/>
      <c r="AB1" s="361"/>
      <c r="AC1" s="103"/>
      <c r="AD1" s="103"/>
      <c r="AE1" s="103"/>
      <c r="AF1" s="103"/>
      <c r="AG1" s="98"/>
    </row>
    <row r="2" spans="1:33" ht="32.25" customHeight="1">
      <c r="A2" s="363" t="s">
        <v>622</v>
      </c>
      <c r="B2" s="364" t="s">
        <v>30</v>
      </c>
      <c r="C2" s="365" t="s">
        <v>632</v>
      </c>
      <c r="D2" s="363" t="s">
        <v>42</v>
      </c>
      <c r="E2" s="363" t="s">
        <v>43</v>
      </c>
      <c r="F2" s="363" t="s">
        <v>29</v>
      </c>
      <c r="G2" s="364" t="s">
        <v>630</v>
      </c>
      <c r="H2" s="363" t="s">
        <v>112</v>
      </c>
      <c r="I2" s="363" t="s">
        <v>113</v>
      </c>
      <c r="J2" s="363" t="s">
        <v>31</v>
      </c>
      <c r="K2" s="363" t="s">
        <v>32</v>
      </c>
      <c r="L2" s="363" t="s">
        <v>33</v>
      </c>
      <c r="M2" s="363" t="s">
        <v>34</v>
      </c>
      <c r="N2" s="366" t="s">
        <v>114</v>
      </c>
      <c r="O2" s="367" t="s">
        <v>93</v>
      </c>
      <c r="P2" s="367" t="s">
        <v>623</v>
      </c>
      <c r="Q2" s="367" t="s">
        <v>624</v>
      </c>
      <c r="R2" s="367" t="s">
        <v>625</v>
      </c>
      <c r="S2" s="368" t="s">
        <v>586</v>
      </c>
      <c r="T2" s="369" t="s">
        <v>739</v>
      </c>
      <c r="U2" s="367" t="s">
        <v>631</v>
      </c>
      <c r="V2" s="365" t="s">
        <v>633</v>
      </c>
      <c r="W2" s="39"/>
      <c r="X2" s="218" t="s">
        <v>117</v>
      </c>
      <c r="Y2" s="219" t="s">
        <v>118</v>
      </c>
      <c r="Z2" s="219" t="s">
        <v>172</v>
      </c>
      <c r="AA2" s="220" t="s">
        <v>637</v>
      </c>
      <c r="AB2" s="221" t="s">
        <v>655</v>
      </c>
      <c r="AC2" s="356" t="s">
        <v>150</v>
      </c>
      <c r="AD2" s="357" t="s">
        <v>151</v>
      </c>
      <c r="AE2" s="357" t="s">
        <v>152</v>
      </c>
      <c r="AF2" s="357" t="s">
        <v>115</v>
      </c>
      <c r="AG2" s="358" t="s">
        <v>153</v>
      </c>
    </row>
    <row r="3" spans="1:33" ht="21" customHeight="1">
      <c r="A3" s="370">
        <v>1</v>
      </c>
      <c r="B3" s="371" t="s">
        <v>71</v>
      </c>
      <c r="C3" s="371" t="s">
        <v>554</v>
      </c>
      <c r="D3" s="372" t="s">
        <v>7</v>
      </c>
      <c r="E3" s="372" t="s">
        <v>36</v>
      </c>
      <c r="F3" s="373" t="s">
        <v>3</v>
      </c>
      <c r="G3" s="374" t="s">
        <v>803</v>
      </c>
      <c r="H3" s="375" t="s">
        <v>105</v>
      </c>
      <c r="I3" s="376">
        <v>15</v>
      </c>
      <c r="J3" s="375">
        <v>42</v>
      </c>
      <c r="K3" s="375">
        <v>41</v>
      </c>
      <c r="L3" s="366">
        <f t="shared" ref="L3:L32" si="0">J3+K3</f>
        <v>83</v>
      </c>
      <c r="M3" s="366">
        <f t="shared" ref="M3:M32" si="1">L3-I3</f>
        <v>68</v>
      </c>
      <c r="N3" s="366"/>
      <c r="O3" s="366" t="s">
        <v>341</v>
      </c>
      <c r="P3" s="366"/>
      <c r="Q3" s="377" t="s">
        <v>822</v>
      </c>
      <c r="R3" s="366"/>
      <c r="S3" s="378">
        <v>21</v>
      </c>
      <c r="T3" s="366">
        <v>25</v>
      </c>
      <c r="U3" s="366">
        <f>S3+T3</f>
        <v>46</v>
      </c>
      <c r="V3" s="394">
        <f>(I3-(72-M3)/2)*0.8</f>
        <v>10.4</v>
      </c>
      <c r="X3" s="231" t="s">
        <v>17</v>
      </c>
      <c r="Y3" s="232">
        <v>50</v>
      </c>
      <c r="Z3" s="222" t="s">
        <v>108</v>
      </c>
      <c r="AA3" s="223"/>
      <c r="AB3" s="223" t="str">
        <f>G3</f>
        <v>菊池 光夫</v>
      </c>
      <c r="AC3" s="359">
        <f>J3</f>
        <v>42</v>
      </c>
      <c r="AD3" s="360">
        <f t="shared" ref="AD3:AE7" si="2">K3</f>
        <v>41</v>
      </c>
      <c r="AE3" s="360">
        <f t="shared" si="2"/>
        <v>83</v>
      </c>
      <c r="AF3" s="359">
        <f>I3</f>
        <v>15</v>
      </c>
      <c r="AG3" s="359">
        <f>M3</f>
        <v>68</v>
      </c>
    </row>
    <row r="4" spans="1:33" ht="21" customHeight="1">
      <c r="A4" s="370">
        <f>A3+1</f>
        <v>2</v>
      </c>
      <c r="B4" s="371" t="s">
        <v>71</v>
      </c>
      <c r="C4" s="371" t="s">
        <v>551</v>
      </c>
      <c r="D4" s="379" t="s">
        <v>58</v>
      </c>
      <c r="E4" s="379" t="s">
        <v>59</v>
      </c>
      <c r="F4" s="380" t="s">
        <v>373</v>
      </c>
      <c r="G4" s="374" t="s">
        <v>574</v>
      </c>
      <c r="H4" s="376" t="s">
        <v>101</v>
      </c>
      <c r="I4" s="376">
        <v>24</v>
      </c>
      <c r="J4" s="376">
        <v>47</v>
      </c>
      <c r="K4" s="375">
        <v>45</v>
      </c>
      <c r="L4" s="366">
        <f t="shared" si="0"/>
        <v>92</v>
      </c>
      <c r="M4" s="366">
        <f t="shared" si="1"/>
        <v>68</v>
      </c>
      <c r="N4" s="366"/>
      <c r="O4" s="366"/>
      <c r="P4" s="366"/>
      <c r="Q4" s="377"/>
      <c r="R4" s="366"/>
      <c r="S4" s="378">
        <v>18</v>
      </c>
      <c r="T4" s="366">
        <v>3</v>
      </c>
      <c r="U4" s="366">
        <f t="shared" ref="U4:U34" si="3">S4+T4</f>
        <v>21</v>
      </c>
      <c r="V4" s="394">
        <f>(I4-(72-M4)/2)*0.9</f>
        <v>19.8</v>
      </c>
      <c r="X4" s="231" t="s">
        <v>119</v>
      </c>
      <c r="Y4" s="222"/>
      <c r="Z4" s="225" t="s">
        <v>88</v>
      </c>
      <c r="AA4" s="226"/>
      <c r="AB4" s="223" t="str">
        <f t="shared" ref="AB4:AB14" si="4">G4</f>
        <v>小山 明男</v>
      </c>
      <c r="AC4" s="138">
        <f t="shared" ref="AC4:AC7" si="5">J4</f>
        <v>47</v>
      </c>
      <c r="AD4" s="137">
        <f t="shared" si="2"/>
        <v>45</v>
      </c>
      <c r="AE4" s="137">
        <f t="shared" si="2"/>
        <v>92</v>
      </c>
      <c r="AF4" s="138">
        <f t="shared" ref="AF4:AF7" si="6">I4</f>
        <v>24</v>
      </c>
      <c r="AG4" s="138">
        <f t="shared" ref="AG4:AG7" si="7">M4</f>
        <v>68</v>
      </c>
    </row>
    <row r="5" spans="1:33" ht="21" customHeight="1">
      <c r="A5" s="370">
        <f t="shared" ref="A5:A34" si="8">A4+1</f>
        <v>3</v>
      </c>
      <c r="B5" s="371" t="s">
        <v>71</v>
      </c>
      <c r="C5" s="371" t="s">
        <v>109</v>
      </c>
      <c r="D5" s="372" t="s">
        <v>491</v>
      </c>
      <c r="E5" s="372" t="s">
        <v>492</v>
      </c>
      <c r="F5" s="373" t="s">
        <v>3</v>
      </c>
      <c r="G5" s="374" t="s">
        <v>813</v>
      </c>
      <c r="H5" s="375" t="s">
        <v>542</v>
      </c>
      <c r="I5" s="376">
        <v>7</v>
      </c>
      <c r="J5" s="375">
        <v>37</v>
      </c>
      <c r="K5" s="375">
        <v>39</v>
      </c>
      <c r="L5" s="366">
        <f t="shared" si="0"/>
        <v>76</v>
      </c>
      <c r="M5" s="366">
        <f t="shared" si="1"/>
        <v>69</v>
      </c>
      <c r="N5" s="366"/>
      <c r="O5" s="366"/>
      <c r="P5" s="366" t="s">
        <v>819</v>
      </c>
      <c r="Q5" s="377" t="s">
        <v>821</v>
      </c>
      <c r="R5" s="392" t="s">
        <v>826</v>
      </c>
      <c r="S5" s="378">
        <v>15</v>
      </c>
      <c r="T5" s="366">
        <v>21</v>
      </c>
      <c r="U5" s="366">
        <f t="shared" si="3"/>
        <v>36</v>
      </c>
      <c r="V5" s="394">
        <f>(I5-(72-M5)/2)*0.95</f>
        <v>5.2249999999999996</v>
      </c>
      <c r="X5" s="231" t="s">
        <v>120</v>
      </c>
      <c r="Y5" s="222"/>
      <c r="Z5" s="225" t="s">
        <v>154</v>
      </c>
      <c r="AA5" s="226" t="s">
        <v>638</v>
      </c>
      <c r="AB5" s="223" t="str">
        <f t="shared" si="4"/>
        <v>野村 祥子</v>
      </c>
      <c r="AC5" s="138">
        <f t="shared" si="5"/>
        <v>37</v>
      </c>
      <c r="AD5" s="137">
        <f t="shared" si="2"/>
        <v>39</v>
      </c>
      <c r="AE5" s="137">
        <f t="shared" si="2"/>
        <v>76</v>
      </c>
      <c r="AF5" s="138">
        <f t="shared" si="6"/>
        <v>7</v>
      </c>
      <c r="AG5" s="138">
        <f t="shared" si="7"/>
        <v>69</v>
      </c>
    </row>
    <row r="6" spans="1:33" ht="21" customHeight="1">
      <c r="A6" s="370">
        <f t="shared" si="8"/>
        <v>4</v>
      </c>
      <c r="B6" s="371" t="s">
        <v>71</v>
      </c>
      <c r="C6" s="371" t="s">
        <v>335</v>
      </c>
      <c r="D6" s="372" t="s">
        <v>487</v>
      </c>
      <c r="E6" s="372" t="s">
        <v>523</v>
      </c>
      <c r="F6" s="380" t="s">
        <v>3</v>
      </c>
      <c r="G6" s="374" t="s">
        <v>811</v>
      </c>
      <c r="H6" s="376" t="s">
        <v>104</v>
      </c>
      <c r="I6" s="376">
        <v>14</v>
      </c>
      <c r="J6" s="376">
        <v>41</v>
      </c>
      <c r="K6" s="375">
        <v>43</v>
      </c>
      <c r="L6" s="366">
        <f t="shared" si="0"/>
        <v>84</v>
      </c>
      <c r="M6" s="366">
        <f t="shared" si="1"/>
        <v>70</v>
      </c>
      <c r="N6" s="366"/>
      <c r="O6" s="366"/>
      <c r="P6" s="366"/>
      <c r="Q6" s="377" t="s">
        <v>820</v>
      </c>
      <c r="R6" s="366"/>
      <c r="S6" s="378">
        <v>12</v>
      </c>
      <c r="T6" s="366">
        <v>13</v>
      </c>
      <c r="U6" s="366">
        <f t="shared" si="3"/>
        <v>25</v>
      </c>
      <c r="X6" s="231" t="s">
        <v>121</v>
      </c>
      <c r="Y6" s="222"/>
      <c r="Z6" s="225" t="s">
        <v>173</v>
      </c>
      <c r="AA6" s="226" t="s">
        <v>639</v>
      </c>
      <c r="AB6" s="223" t="str">
        <f t="shared" si="4"/>
        <v>チョー ダニー</v>
      </c>
      <c r="AC6" s="138">
        <f t="shared" si="5"/>
        <v>41</v>
      </c>
      <c r="AD6" s="137">
        <f t="shared" si="2"/>
        <v>43</v>
      </c>
      <c r="AE6" s="137">
        <f t="shared" si="2"/>
        <v>84</v>
      </c>
      <c r="AF6" s="138">
        <f t="shared" si="6"/>
        <v>14</v>
      </c>
      <c r="AG6" s="138">
        <f t="shared" si="7"/>
        <v>70</v>
      </c>
    </row>
    <row r="7" spans="1:33" ht="21" customHeight="1">
      <c r="A7" s="370">
        <f t="shared" si="8"/>
        <v>5</v>
      </c>
      <c r="B7" s="371" t="s">
        <v>71</v>
      </c>
      <c r="C7" s="371" t="s">
        <v>158</v>
      </c>
      <c r="D7" s="379" t="s">
        <v>76</v>
      </c>
      <c r="E7" s="379" t="s">
        <v>77</v>
      </c>
      <c r="F7" s="380" t="s">
        <v>85</v>
      </c>
      <c r="G7" s="374" t="s">
        <v>233</v>
      </c>
      <c r="H7" s="376" t="s">
        <v>101</v>
      </c>
      <c r="I7" s="376">
        <v>21</v>
      </c>
      <c r="J7" s="375">
        <v>45</v>
      </c>
      <c r="K7" s="375">
        <v>46</v>
      </c>
      <c r="L7" s="366">
        <f t="shared" si="0"/>
        <v>91</v>
      </c>
      <c r="M7" s="366">
        <f t="shared" si="1"/>
        <v>70</v>
      </c>
      <c r="N7" s="366"/>
      <c r="O7" s="366" t="s">
        <v>746</v>
      </c>
      <c r="P7" s="366"/>
      <c r="Q7" s="377"/>
      <c r="R7" s="366"/>
      <c r="S7" s="378">
        <v>11</v>
      </c>
      <c r="T7" s="366">
        <v>11</v>
      </c>
      <c r="U7" s="366">
        <f t="shared" si="3"/>
        <v>22</v>
      </c>
      <c r="X7" s="231" t="s">
        <v>122</v>
      </c>
      <c r="Y7" s="222"/>
      <c r="Z7" s="225" t="s">
        <v>136</v>
      </c>
      <c r="AA7" s="226" t="s">
        <v>640</v>
      </c>
      <c r="AB7" s="223" t="str">
        <f t="shared" si="4"/>
        <v>加藤 清也</v>
      </c>
      <c r="AC7" s="138">
        <f t="shared" si="5"/>
        <v>45</v>
      </c>
      <c r="AD7" s="137">
        <f t="shared" si="2"/>
        <v>46</v>
      </c>
      <c r="AE7" s="137">
        <f t="shared" si="2"/>
        <v>91</v>
      </c>
      <c r="AF7" s="138">
        <f t="shared" si="6"/>
        <v>21</v>
      </c>
      <c r="AG7" s="138">
        <f t="shared" si="7"/>
        <v>70</v>
      </c>
    </row>
    <row r="8" spans="1:33" ht="21" customHeight="1">
      <c r="A8" s="370">
        <f t="shared" si="8"/>
        <v>6</v>
      </c>
      <c r="B8" s="371" t="s">
        <v>71</v>
      </c>
      <c r="C8" s="371" t="s">
        <v>331</v>
      </c>
      <c r="D8" s="379" t="s">
        <v>785</v>
      </c>
      <c r="E8" s="379" t="s">
        <v>786</v>
      </c>
      <c r="F8" s="374" t="s">
        <v>3</v>
      </c>
      <c r="G8" s="374" t="s">
        <v>808</v>
      </c>
      <c r="H8" s="381" t="s">
        <v>105</v>
      </c>
      <c r="I8" s="376">
        <v>32</v>
      </c>
      <c r="J8" s="375">
        <v>53</v>
      </c>
      <c r="K8" s="375">
        <v>49</v>
      </c>
      <c r="L8" s="366">
        <f t="shared" si="0"/>
        <v>102</v>
      </c>
      <c r="M8" s="366">
        <f t="shared" si="1"/>
        <v>70</v>
      </c>
      <c r="N8" s="366"/>
      <c r="O8" s="366"/>
      <c r="P8" s="366"/>
      <c r="Q8" s="377"/>
      <c r="R8" s="366"/>
      <c r="S8" s="378">
        <v>10</v>
      </c>
      <c r="T8" s="366">
        <v>10</v>
      </c>
      <c r="U8" s="366">
        <f t="shared" si="3"/>
        <v>20</v>
      </c>
      <c r="X8" s="231" t="s">
        <v>123</v>
      </c>
      <c r="Y8" s="225"/>
      <c r="Z8" s="225" t="s">
        <v>135</v>
      </c>
      <c r="AA8" s="226" t="s">
        <v>641</v>
      </c>
      <c r="AB8" s="224" t="str">
        <f t="shared" si="4"/>
        <v>山並 正則</v>
      </c>
      <c r="AC8" s="98"/>
      <c r="AD8" s="98"/>
      <c r="AE8" s="98"/>
      <c r="AF8" s="98"/>
      <c r="AG8" s="98"/>
    </row>
    <row r="9" spans="1:33" ht="21" customHeight="1">
      <c r="A9" s="370">
        <f t="shared" si="8"/>
        <v>7</v>
      </c>
      <c r="B9" s="371" t="s">
        <v>71</v>
      </c>
      <c r="C9" s="371" t="s">
        <v>158</v>
      </c>
      <c r="D9" s="379" t="s">
        <v>533</v>
      </c>
      <c r="E9" s="379" t="s">
        <v>534</v>
      </c>
      <c r="F9" s="380" t="s">
        <v>362</v>
      </c>
      <c r="G9" s="374" t="s">
        <v>809</v>
      </c>
      <c r="H9" s="376" t="s">
        <v>101</v>
      </c>
      <c r="I9" s="376">
        <v>34</v>
      </c>
      <c r="J9" s="376">
        <v>54</v>
      </c>
      <c r="K9" s="375">
        <v>50</v>
      </c>
      <c r="L9" s="366">
        <f t="shared" si="0"/>
        <v>104</v>
      </c>
      <c r="M9" s="366">
        <f t="shared" si="1"/>
        <v>70</v>
      </c>
      <c r="N9" s="366"/>
      <c r="O9" s="366"/>
      <c r="P9" s="366"/>
      <c r="Q9" s="377"/>
      <c r="R9" s="366"/>
      <c r="S9" s="378">
        <v>9</v>
      </c>
      <c r="T9" s="366">
        <v>9</v>
      </c>
      <c r="U9" s="366">
        <f t="shared" si="3"/>
        <v>18</v>
      </c>
      <c r="X9" s="231" t="s">
        <v>124</v>
      </c>
      <c r="Y9" s="225"/>
      <c r="Z9" s="225" t="s">
        <v>174</v>
      </c>
      <c r="AA9" s="226" t="s">
        <v>642</v>
      </c>
      <c r="AB9" s="224" t="str">
        <f t="shared" si="4"/>
        <v>早川 高志</v>
      </c>
      <c r="AC9" s="98"/>
      <c r="AD9" s="98"/>
      <c r="AE9" s="98"/>
      <c r="AF9" s="98"/>
      <c r="AG9" s="98"/>
    </row>
    <row r="10" spans="1:33" ht="21" customHeight="1">
      <c r="A10" s="370">
        <f t="shared" si="8"/>
        <v>8</v>
      </c>
      <c r="B10" s="371" t="s">
        <v>71</v>
      </c>
      <c r="C10" s="371" t="s">
        <v>554</v>
      </c>
      <c r="D10" s="379" t="s">
        <v>7</v>
      </c>
      <c r="E10" s="379" t="s">
        <v>46</v>
      </c>
      <c r="F10" s="380" t="s">
        <v>3</v>
      </c>
      <c r="G10" s="374" t="s">
        <v>805</v>
      </c>
      <c r="H10" s="376" t="s">
        <v>104</v>
      </c>
      <c r="I10" s="376">
        <v>29</v>
      </c>
      <c r="J10" s="376">
        <v>53</v>
      </c>
      <c r="K10" s="375">
        <v>47</v>
      </c>
      <c r="L10" s="366">
        <f t="shared" si="0"/>
        <v>100</v>
      </c>
      <c r="M10" s="366">
        <f t="shared" si="1"/>
        <v>71</v>
      </c>
      <c r="N10" s="366"/>
      <c r="O10" s="366"/>
      <c r="P10" s="366"/>
      <c r="Q10" s="377"/>
      <c r="R10" s="366"/>
      <c r="S10" s="378">
        <v>8</v>
      </c>
      <c r="T10" s="366">
        <v>3</v>
      </c>
      <c r="U10" s="366">
        <f t="shared" si="3"/>
        <v>11</v>
      </c>
      <c r="X10" s="231" t="s">
        <v>125</v>
      </c>
      <c r="Y10" s="225"/>
      <c r="Z10" s="226" t="s">
        <v>753</v>
      </c>
      <c r="AA10" s="226" t="s">
        <v>643</v>
      </c>
      <c r="AB10" s="224" t="str">
        <f t="shared" si="4"/>
        <v>菊池 美江</v>
      </c>
      <c r="AC10" s="98"/>
      <c r="AD10" s="98"/>
      <c r="AE10" s="98"/>
      <c r="AF10" s="98"/>
      <c r="AG10" s="98"/>
    </row>
    <row r="11" spans="1:33" ht="21" customHeight="1">
      <c r="A11" s="370">
        <f t="shared" si="8"/>
        <v>9</v>
      </c>
      <c r="B11" s="371" t="s">
        <v>71</v>
      </c>
      <c r="C11" s="371" t="s">
        <v>550</v>
      </c>
      <c r="D11" s="372" t="s">
        <v>8</v>
      </c>
      <c r="E11" s="372" t="s">
        <v>9</v>
      </c>
      <c r="F11" s="373" t="s">
        <v>377</v>
      </c>
      <c r="G11" s="374" t="s">
        <v>254</v>
      </c>
      <c r="H11" s="375" t="s">
        <v>105</v>
      </c>
      <c r="I11" s="376">
        <v>11</v>
      </c>
      <c r="J11" s="382">
        <v>44</v>
      </c>
      <c r="K11" s="375">
        <v>41</v>
      </c>
      <c r="L11" s="366">
        <f t="shared" si="0"/>
        <v>85</v>
      </c>
      <c r="M11" s="366">
        <f t="shared" si="1"/>
        <v>74</v>
      </c>
      <c r="N11" s="366"/>
      <c r="O11" s="366" t="s">
        <v>351</v>
      </c>
      <c r="P11" s="366" t="s">
        <v>342</v>
      </c>
      <c r="Q11" s="383" t="s">
        <v>823</v>
      </c>
      <c r="R11" s="366"/>
      <c r="S11" s="378">
        <v>7</v>
      </c>
      <c r="T11" s="366">
        <v>13</v>
      </c>
      <c r="U11" s="366">
        <f t="shared" si="3"/>
        <v>20</v>
      </c>
      <c r="X11" s="231" t="s">
        <v>126</v>
      </c>
      <c r="Y11" s="225"/>
      <c r="Z11" s="225" t="s">
        <v>139</v>
      </c>
      <c r="AA11" s="226" t="s">
        <v>644</v>
      </c>
      <c r="AB11" s="224" t="str">
        <f t="shared" si="4"/>
        <v>森岡 保弘</v>
      </c>
      <c r="AC11" s="98"/>
      <c r="AD11" s="98"/>
      <c r="AE11" s="98"/>
      <c r="AF11" s="98"/>
      <c r="AG11" s="98"/>
    </row>
    <row r="12" spans="1:33" ht="21" customHeight="1">
      <c r="A12" s="370">
        <f t="shared" si="8"/>
        <v>10</v>
      </c>
      <c r="B12" s="371" t="s">
        <v>71</v>
      </c>
      <c r="C12" s="371" t="s">
        <v>555</v>
      </c>
      <c r="D12" s="379" t="s">
        <v>37</v>
      </c>
      <c r="E12" s="379" t="s">
        <v>248</v>
      </c>
      <c r="F12" s="380" t="s">
        <v>779</v>
      </c>
      <c r="G12" s="374" t="s">
        <v>797</v>
      </c>
      <c r="H12" s="376" t="s">
        <v>101</v>
      </c>
      <c r="I12" s="376">
        <v>10</v>
      </c>
      <c r="J12" s="376">
        <v>40</v>
      </c>
      <c r="K12" s="375">
        <v>45</v>
      </c>
      <c r="L12" s="366">
        <f t="shared" si="0"/>
        <v>85</v>
      </c>
      <c r="M12" s="366">
        <f t="shared" si="1"/>
        <v>75</v>
      </c>
      <c r="N12" s="366"/>
      <c r="O12" s="366"/>
      <c r="P12" s="366" t="s">
        <v>353</v>
      </c>
      <c r="Q12" s="377"/>
      <c r="R12" s="366"/>
      <c r="S12" s="378">
        <v>6</v>
      </c>
      <c r="T12" s="366">
        <v>2</v>
      </c>
      <c r="U12" s="366">
        <f t="shared" si="3"/>
        <v>8</v>
      </c>
      <c r="X12" s="231" t="s">
        <v>127</v>
      </c>
      <c r="Y12" s="225"/>
      <c r="Z12" s="225" t="s">
        <v>645</v>
      </c>
      <c r="AA12" s="226"/>
      <c r="AB12" s="224" t="str">
        <f t="shared" si="4"/>
        <v>水澤 秀光</v>
      </c>
      <c r="AC12" s="98"/>
      <c r="AD12" s="98"/>
      <c r="AE12" s="98"/>
      <c r="AF12" s="98"/>
      <c r="AG12" s="98"/>
    </row>
    <row r="13" spans="1:33" ht="21" customHeight="1">
      <c r="A13" s="370">
        <f t="shared" si="8"/>
        <v>11</v>
      </c>
      <c r="B13" s="371" t="s">
        <v>71</v>
      </c>
      <c r="C13" s="371" t="s">
        <v>554</v>
      </c>
      <c r="D13" s="384" t="s">
        <v>521</v>
      </c>
      <c r="E13" s="384" t="s">
        <v>522</v>
      </c>
      <c r="F13" s="385" t="s">
        <v>84</v>
      </c>
      <c r="G13" s="374" t="s">
        <v>566</v>
      </c>
      <c r="H13" s="381" t="s">
        <v>101</v>
      </c>
      <c r="I13" s="376">
        <v>18</v>
      </c>
      <c r="J13" s="375">
        <v>50</v>
      </c>
      <c r="K13" s="375">
        <v>43</v>
      </c>
      <c r="L13" s="366">
        <f t="shared" si="0"/>
        <v>93</v>
      </c>
      <c r="M13" s="366">
        <f t="shared" si="1"/>
        <v>75</v>
      </c>
      <c r="N13" s="366"/>
      <c r="O13" s="366" t="s">
        <v>818</v>
      </c>
      <c r="P13" s="366"/>
      <c r="Q13" s="377"/>
      <c r="R13" s="366"/>
      <c r="S13" s="378">
        <v>5</v>
      </c>
      <c r="T13" s="366">
        <v>20</v>
      </c>
      <c r="U13" s="366">
        <f t="shared" si="3"/>
        <v>25</v>
      </c>
      <c r="X13" s="231" t="s">
        <v>155</v>
      </c>
      <c r="Y13" s="225"/>
      <c r="Z13" s="225" t="s">
        <v>176</v>
      </c>
      <c r="AA13" s="226"/>
      <c r="AB13" s="224" t="str">
        <f t="shared" si="4"/>
        <v>山口 太一</v>
      </c>
      <c r="AC13" s="98"/>
      <c r="AD13" s="98"/>
      <c r="AE13" s="98"/>
      <c r="AF13" s="98"/>
      <c r="AG13" s="98"/>
    </row>
    <row r="14" spans="1:33" ht="21" customHeight="1">
      <c r="A14" s="370">
        <f t="shared" si="8"/>
        <v>12</v>
      </c>
      <c r="B14" s="371" t="s">
        <v>71</v>
      </c>
      <c r="C14" s="371" t="s">
        <v>335</v>
      </c>
      <c r="D14" s="372" t="s">
        <v>543</v>
      </c>
      <c r="E14" s="372" t="s">
        <v>544</v>
      </c>
      <c r="F14" s="373" t="s">
        <v>358</v>
      </c>
      <c r="G14" s="374" t="s">
        <v>810</v>
      </c>
      <c r="H14" s="375" t="s">
        <v>101</v>
      </c>
      <c r="I14" s="376">
        <v>23</v>
      </c>
      <c r="J14" s="375">
        <v>45</v>
      </c>
      <c r="K14" s="375">
        <v>53</v>
      </c>
      <c r="L14" s="366">
        <f t="shared" si="0"/>
        <v>98</v>
      </c>
      <c r="M14" s="366">
        <f t="shared" si="1"/>
        <v>75</v>
      </c>
      <c r="N14" s="366"/>
      <c r="O14" s="366"/>
      <c r="P14" s="366"/>
      <c r="Q14" s="377"/>
      <c r="R14" s="366"/>
      <c r="S14" s="378">
        <v>4</v>
      </c>
      <c r="T14" s="366">
        <v>6</v>
      </c>
      <c r="U14" s="366">
        <f t="shared" si="3"/>
        <v>10</v>
      </c>
      <c r="X14" s="231" t="s">
        <v>128</v>
      </c>
      <c r="Y14" s="225"/>
      <c r="Z14" s="225" t="s">
        <v>646</v>
      </c>
      <c r="AA14" s="226" t="s">
        <v>647</v>
      </c>
      <c r="AB14" s="224" t="str">
        <f t="shared" si="4"/>
        <v>茶木 恭輔</v>
      </c>
      <c r="AC14" s="98"/>
      <c r="AD14" s="98"/>
      <c r="AE14" s="98"/>
      <c r="AF14" s="98"/>
      <c r="AG14" s="98"/>
    </row>
    <row r="15" spans="1:33" ht="21" customHeight="1">
      <c r="A15" s="370">
        <f t="shared" si="8"/>
        <v>13</v>
      </c>
      <c r="B15" s="371" t="s">
        <v>71</v>
      </c>
      <c r="C15" s="371" t="s">
        <v>550</v>
      </c>
      <c r="D15" s="379" t="s">
        <v>500</v>
      </c>
      <c r="E15" s="379" t="s">
        <v>501</v>
      </c>
      <c r="F15" s="380" t="s">
        <v>376</v>
      </c>
      <c r="G15" s="374" t="s">
        <v>799</v>
      </c>
      <c r="H15" s="376" t="s">
        <v>101</v>
      </c>
      <c r="I15" s="376">
        <v>26</v>
      </c>
      <c r="J15" s="376">
        <v>51</v>
      </c>
      <c r="K15" s="375">
        <v>50</v>
      </c>
      <c r="L15" s="366">
        <f t="shared" si="0"/>
        <v>101</v>
      </c>
      <c r="M15" s="366">
        <f t="shared" si="1"/>
        <v>75</v>
      </c>
      <c r="N15" s="366"/>
      <c r="O15" s="366"/>
      <c r="P15" s="366"/>
      <c r="Q15" s="377"/>
      <c r="R15" s="366"/>
      <c r="S15" s="378">
        <v>3</v>
      </c>
      <c r="T15" s="366">
        <v>3</v>
      </c>
      <c r="U15" s="366">
        <f t="shared" si="3"/>
        <v>6</v>
      </c>
      <c r="X15" s="231" t="s">
        <v>177</v>
      </c>
      <c r="Y15" s="225"/>
      <c r="Z15" s="225" t="s">
        <v>754</v>
      </c>
      <c r="AA15" s="226" t="s">
        <v>824</v>
      </c>
      <c r="AB15" s="224" t="str">
        <f>G17</f>
        <v>藤城 靖大</v>
      </c>
      <c r="AC15" s="98"/>
      <c r="AD15" s="98"/>
      <c r="AE15" s="98"/>
      <c r="AF15" s="98"/>
      <c r="AG15" s="98"/>
    </row>
    <row r="16" spans="1:33" s="12" customFormat="1" ht="21" customHeight="1">
      <c r="A16" s="370">
        <f t="shared" si="8"/>
        <v>14</v>
      </c>
      <c r="B16" s="371" t="s">
        <v>71</v>
      </c>
      <c r="C16" s="371" t="s">
        <v>109</v>
      </c>
      <c r="D16" s="379" t="s">
        <v>514</v>
      </c>
      <c r="E16" s="379" t="s">
        <v>515</v>
      </c>
      <c r="F16" s="373" t="s">
        <v>384</v>
      </c>
      <c r="G16" s="386" t="s">
        <v>816</v>
      </c>
      <c r="H16" s="375" t="s">
        <v>101</v>
      </c>
      <c r="I16" s="376">
        <v>16</v>
      </c>
      <c r="J16" s="375">
        <v>43</v>
      </c>
      <c r="K16" s="375">
        <v>49</v>
      </c>
      <c r="L16" s="366">
        <f t="shared" si="0"/>
        <v>92</v>
      </c>
      <c r="M16" s="366">
        <f t="shared" si="1"/>
        <v>76</v>
      </c>
      <c r="N16" s="366"/>
      <c r="O16" s="366"/>
      <c r="P16" s="366"/>
      <c r="Q16" s="377"/>
      <c r="R16" s="366"/>
      <c r="S16" s="378">
        <v>2</v>
      </c>
      <c r="T16" s="366">
        <v>3</v>
      </c>
      <c r="U16" s="366">
        <f t="shared" si="3"/>
        <v>5</v>
      </c>
      <c r="X16" s="231" t="s">
        <v>138</v>
      </c>
      <c r="Y16" s="225"/>
      <c r="Z16" s="225" t="s">
        <v>179</v>
      </c>
      <c r="AA16" s="226" t="s">
        <v>649</v>
      </c>
      <c r="AB16" s="227" t="str">
        <f>G20</f>
        <v>湯澤 亨</v>
      </c>
      <c r="AC16" s="112"/>
      <c r="AD16" s="98"/>
      <c r="AE16" s="98"/>
      <c r="AF16" s="98"/>
      <c r="AG16" s="98"/>
    </row>
    <row r="17" spans="1:35" s="12" customFormat="1" ht="21" customHeight="1">
      <c r="A17" s="370">
        <f t="shared" si="8"/>
        <v>15</v>
      </c>
      <c r="B17" s="371" t="s">
        <v>71</v>
      </c>
      <c r="C17" s="371" t="s">
        <v>550</v>
      </c>
      <c r="D17" s="379" t="s">
        <v>780</v>
      </c>
      <c r="E17" s="379" t="s">
        <v>9</v>
      </c>
      <c r="F17" s="380" t="s">
        <v>781</v>
      </c>
      <c r="G17" s="374" t="s">
        <v>798</v>
      </c>
      <c r="H17" s="376" t="s">
        <v>101</v>
      </c>
      <c r="I17" s="376">
        <v>18</v>
      </c>
      <c r="J17" s="376">
        <v>47</v>
      </c>
      <c r="K17" s="375">
        <v>48</v>
      </c>
      <c r="L17" s="366">
        <f t="shared" si="0"/>
        <v>95</v>
      </c>
      <c r="M17" s="366">
        <f t="shared" si="1"/>
        <v>77</v>
      </c>
      <c r="N17" s="366"/>
      <c r="O17" s="366"/>
      <c r="P17" s="366"/>
      <c r="Q17" s="377" t="s">
        <v>349</v>
      </c>
      <c r="R17" s="366"/>
      <c r="S17" s="378">
        <v>1</v>
      </c>
      <c r="T17" s="366">
        <v>13</v>
      </c>
      <c r="U17" s="366">
        <f t="shared" si="3"/>
        <v>14</v>
      </c>
      <c r="X17" s="231" t="s">
        <v>129</v>
      </c>
      <c r="Y17" s="225"/>
      <c r="Z17" s="225" t="s">
        <v>180</v>
      </c>
      <c r="AA17" s="226" t="s">
        <v>650</v>
      </c>
      <c r="AB17" s="227" t="str">
        <f>G22</f>
        <v>石川 陽子</v>
      </c>
      <c r="AC17" s="111"/>
      <c r="AD17" s="98"/>
      <c r="AE17" s="98"/>
      <c r="AF17" s="98"/>
      <c r="AG17" s="98"/>
    </row>
    <row r="18" spans="1:35" s="12" customFormat="1" ht="21" customHeight="1">
      <c r="A18" s="370">
        <f t="shared" si="8"/>
        <v>16</v>
      </c>
      <c r="B18" s="371" t="s">
        <v>71</v>
      </c>
      <c r="C18" s="371" t="s">
        <v>552</v>
      </c>
      <c r="D18" s="379" t="s">
        <v>10</v>
      </c>
      <c r="E18" s="379" t="s">
        <v>11</v>
      </c>
      <c r="F18" s="373" t="s">
        <v>3</v>
      </c>
      <c r="G18" s="374" t="s">
        <v>802</v>
      </c>
      <c r="H18" s="375" t="s">
        <v>104</v>
      </c>
      <c r="I18" s="376">
        <v>28</v>
      </c>
      <c r="J18" s="375">
        <v>54</v>
      </c>
      <c r="K18" s="375">
        <v>51</v>
      </c>
      <c r="L18" s="366">
        <f t="shared" si="0"/>
        <v>105</v>
      </c>
      <c r="M18" s="366">
        <f t="shared" si="1"/>
        <v>77</v>
      </c>
      <c r="N18" s="366"/>
      <c r="O18" s="366"/>
      <c r="P18" s="366"/>
      <c r="Q18" s="377"/>
      <c r="R18" s="366"/>
      <c r="S18" s="378">
        <v>1</v>
      </c>
      <c r="T18" s="366">
        <v>10</v>
      </c>
      <c r="U18" s="366">
        <f t="shared" si="3"/>
        <v>11</v>
      </c>
      <c r="X18" s="231" t="s">
        <v>181</v>
      </c>
      <c r="Y18" s="225"/>
      <c r="Z18" s="225" t="s">
        <v>182</v>
      </c>
      <c r="AA18" s="226" t="s">
        <v>651</v>
      </c>
      <c r="AB18" s="227" t="str">
        <f>G24</f>
        <v>堀 雅博</v>
      </c>
      <c r="AC18" s="111"/>
      <c r="AD18" s="98"/>
      <c r="AE18" s="98"/>
      <c r="AF18" s="98"/>
      <c r="AG18" s="98"/>
    </row>
    <row r="19" spans="1:35" s="12" customFormat="1" ht="21" customHeight="1">
      <c r="A19" s="370">
        <f t="shared" si="8"/>
        <v>17</v>
      </c>
      <c r="B19" s="371" t="s">
        <v>71</v>
      </c>
      <c r="C19" s="371" t="s">
        <v>552</v>
      </c>
      <c r="D19" s="372" t="s">
        <v>535</v>
      </c>
      <c r="E19" s="372" t="s">
        <v>536</v>
      </c>
      <c r="F19" s="380" t="s">
        <v>363</v>
      </c>
      <c r="G19" s="374" t="s">
        <v>801</v>
      </c>
      <c r="H19" s="376" t="s">
        <v>101</v>
      </c>
      <c r="I19" s="376">
        <v>25</v>
      </c>
      <c r="J19" s="375">
        <v>50</v>
      </c>
      <c r="K19" s="375">
        <v>53</v>
      </c>
      <c r="L19" s="366">
        <f t="shared" si="0"/>
        <v>103</v>
      </c>
      <c r="M19" s="366">
        <f t="shared" si="1"/>
        <v>78</v>
      </c>
      <c r="N19" s="366"/>
      <c r="O19" s="366"/>
      <c r="P19" s="366"/>
      <c r="Q19" s="377"/>
      <c r="R19" s="366"/>
      <c r="S19" s="378">
        <v>1</v>
      </c>
      <c r="T19" s="366">
        <v>14</v>
      </c>
      <c r="U19" s="366">
        <f t="shared" si="3"/>
        <v>15</v>
      </c>
      <c r="X19" s="231" t="s">
        <v>130</v>
      </c>
      <c r="Y19" s="225"/>
      <c r="Z19" s="225" t="s">
        <v>140</v>
      </c>
      <c r="AA19" s="226" t="s">
        <v>652</v>
      </c>
      <c r="AB19" s="227" t="str">
        <f>G25</f>
        <v>水澤 淳子</v>
      </c>
      <c r="AC19" s="111"/>
      <c r="AD19" s="98"/>
      <c r="AE19" s="98"/>
      <c r="AF19" s="98"/>
      <c r="AG19" s="98"/>
    </row>
    <row r="20" spans="1:35" s="12" customFormat="1" ht="21" customHeight="1">
      <c r="A20" s="370">
        <f t="shared" si="8"/>
        <v>18</v>
      </c>
      <c r="B20" s="371" t="s">
        <v>71</v>
      </c>
      <c r="C20" s="371" t="s">
        <v>555</v>
      </c>
      <c r="D20" s="379" t="s">
        <v>517</v>
      </c>
      <c r="E20" s="379" t="s">
        <v>518</v>
      </c>
      <c r="F20" s="373" t="s">
        <v>3</v>
      </c>
      <c r="G20" s="374" t="s">
        <v>568</v>
      </c>
      <c r="H20" s="375" t="s">
        <v>101</v>
      </c>
      <c r="I20" s="376">
        <v>18</v>
      </c>
      <c r="J20" s="375">
        <v>50</v>
      </c>
      <c r="K20" s="375">
        <v>47</v>
      </c>
      <c r="L20" s="366">
        <f t="shared" si="0"/>
        <v>97</v>
      </c>
      <c r="M20" s="366">
        <f t="shared" si="1"/>
        <v>79</v>
      </c>
      <c r="N20" s="366"/>
      <c r="O20" s="366"/>
      <c r="P20" s="366"/>
      <c r="Q20" s="377"/>
      <c r="R20" s="366"/>
      <c r="S20" s="378">
        <v>1</v>
      </c>
      <c r="T20" s="366">
        <v>4</v>
      </c>
      <c r="U20" s="366">
        <f t="shared" si="3"/>
        <v>5</v>
      </c>
      <c r="X20" s="231" t="s">
        <v>131</v>
      </c>
      <c r="Y20" s="225"/>
      <c r="Z20" s="225" t="s">
        <v>180</v>
      </c>
      <c r="AA20" s="226" t="s">
        <v>650</v>
      </c>
      <c r="AB20" s="227" t="str">
        <f>G27</f>
        <v>山田 真巳</v>
      </c>
      <c r="AC20" s="111"/>
      <c r="AD20" s="98"/>
      <c r="AE20" s="98"/>
      <c r="AF20" s="98"/>
      <c r="AG20" s="98"/>
    </row>
    <row r="21" spans="1:35" s="12" customFormat="1" ht="21" customHeight="1">
      <c r="A21" s="370">
        <f t="shared" si="8"/>
        <v>19</v>
      </c>
      <c r="B21" s="371" t="s">
        <v>71</v>
      </c>
      <c r="C21" s="371" t="s">
        <v>552</v>
      </c>
      <c r="D21" s="379" t="s">
        <v>471</v>
      </c>
      <c r="E21" s="379" t="s">
        <v>472</v>
      </c>
      <c r="F21" s="380" t="s">
        <v>676</v>
      </c>
      <c r="G21" s="374" t="s">
        <v>679</v>
      </c>
      <c r="H21" s="376" t="s">
        <v>105</v>
      </c>
      <c r="I21" s="376">
        <v>21</v>
      </c>
      <c r="J21" s="376">
        <v>53</v>
      </c>
      <c r="K21" s="375">
        <v>47</v>
      </c>
      <c r="L21" s="366">
        <f t="shared" si="0"/>
        <v>100</v>
      </c>
      <c r="M21" s="366">
        <f t="shared" si="1"/>
        <v>79</v>
      </c>
      <c r="N21" s="366"/>
      <c r="O21" s="366"/>
      <c r="P21" s="366"/>
      <c r="Q21" s="377"/>
      <c r="R21" s="366"/>
      <c r="S21" s="378">
        <v>1</v>
      </c>
      <c r="T21" s="366">
        <v>0</v>
      </c>
      <c r="U21" s="366">
        <f t="shared" si="3"/>
        <v>1</v>
      </c>
      <c r="X21" s="231" t="s">
        <v>132</v>
      </c>
      <c r="Y21" s="225"/>
      <c r="Z21" s="225" t="s">
        <v>89</v>
      </c>
      <c r="AA21" s="226" t="s">
        <v>763</v>
      </c>
      <c r="AB21" s="227" t="str">
        <f>G30</f>
        <v>吉岡 裕子 Ahn</v>
      </c>
      <c r="AC21" s="111"/>
      <c r="AD21" s="98"/>
      <c r="AE21" s="98"/>
      <c r="AF21" s="98"/>
      <c r="AG21" s="98"/>
    </row>
    <row r="22" spans="1:35" s="12" customFormat="1" ht="21" customHeight="1">
      <c r="A22" s="370">
        <f t="shared" si="8"/>
        <v>20</v>
      </c>
      <c r="B22" s="371" t="s">
        <v>71</v>
      </c>
      <c r="C22" s="371" t="s">
        <v>158</v>
      </c>
      <c r="D22" s="366" t="s">
        <v>528</v>
      </c>
      <c r="E22" s="366" t="s">
        <v>529</v>
      </c>
      <c r="F22" s="374" t="s">
        <v>787</v>
      </c>
      <c r="G22" s="374" t="s">
        <v>558</v>
      </c>
      <c r="H22" s="366" t="s">
        <v>104</v>
      </c>
      <c r="I22" s="376">
        <v>26</v>
      </c>
      <c r="J22" s="366">
        <v>56</v>
      </c>
      <c r="K22" s="366">
        <v>49</v>
      </c>
      <c r="L22" s="366">
        <f t="shared" si="0"/>
        <v>105</v>
      </c>
      <c r="M22" s="366">
        <f t="shared" si="1"/>
        <v>79</v>
      </c>
      <c r="N22" s="366"/>
      <c r="O22" s="366"/>
      <c r="P22" s="366"/>
      <c r="Q22" s="377"/>
      <c r="R22" s="366"/>
      <c r="S22" s="378">
        <v>1</v>
      </c>
      <c r="T22" s="366">
        <v>3</v>
      </c>
      <c r="U22" s="366">
        <f t="shared" si="3"/>
        <v>4</v>
      </c>
      <c r="X22" s="231" t="s">
        <v>183</v>
      </c>
      <c r="Y22" s="225"/>
      <c r="Z22" s="225"/>
      <c r="AA22" s="226"/>
      <c r="AB22" s="227"/>
      <c r="AC22" s="111"/>
      <c r="AD22" s="98"/>
      <c r="AE22" s="98"/>
      <c r="AF22" s="98"/>
      <c r="AG22" s="98"/>
    </row>
    <row r="23" spans="1:35" s="12" customFormat="1" ht="21" customHeight="1">
      <c r="A23" s="370">
        <f t="shared" si="8"/>
        <v>21</v>
      </c>
      <c r="B23" s="371" t="s">
        <v>71</v>
      </c>
      <c r="C23" s="371" t="s">
        <v>332</v>
      </c>
      <c r="D23" s="379" t="s">
        <v>63</v>
      </c>
      <c r="E23" s="379" t="s">
        <v>54</v>
      </c>
      <c r="F23" s="373" t="s">
        <v>782</v>
      </c>
      <c r="G23" s="374" t="s">
        <v>806</v>
      </c>
      <c r="H23" s="375" t="s">
        <v>101</v>
      </c>
      <c r="I23" s="376">
        <v>9</v>
      </c>
      <c r="J23" s="376">
        <v>44</v>
      </c>
      <c r="K23" s="375">
        <v>46</v>
      </c>
      <c r="L23" s="366">
        <f t="shared" si="0"/>
        <v>90</v>
      </c>
      <c r="M23" s="366">
        <f t="shared" si="1"/>
        <v>81</v>
      </c>
      <c r="N23" s="366"/>
      <c r="O23" s="366"/>
      <c r="P23" s="366"/>
      <c r="Q23" s="377"/>
      <c r="R23" s="366"/>
      <c r="S23" s="378">
        <v>1</v>
      </c>
      <c r="T23" s="366">
        <v>23</v>
      </c>
      <c r="U23" s="366">
        <f t="shared" si="3"/>
        <v>24</v>
      </c>
      <c r="X23" s="231" t="s">
        <v>133</v>
      </c>
      <c r="Y23" s="225"/>
      <c r="Z23" s="225"/>
      <c r="AA23" s="226"/>
      <c r="AB23" s="227"/>
      <c r="AC23" s="111"/>
      <c r="AD23" s="98"/>
      <c r="AE23" s="98"/>
      <c r="AF23" s="98"/>
      <c r="AG23" s="98"/>
    </row>
    <row r="24" spans="1:35" s="12" customFormat="1" ht="21" customHeight="1">
      <c r="A24" s="370">
        <f t="shared" si="8"/>
        <v>22</v>
      </c>
      <c r="B24" s="371" t="s">
        <v>71</v>
      </c>
      <c r="C24" s="371" t="s">
        <v>335</v>
      </c>
      <c r="D24" s="372" t="s">
        <v>502</v>
      </c>
      <c r="E24" s="372" t="s">
        <v>503</v>
      </c>
      <c r="F24" s="385" t="s">
        <v>364</v>
      </c>
      <c r="G24" s="374" t="s">
        <v>812</v>
      </c>
      <c r="H24" s="381" t="s">
        <v>105</v>
      </c>
      <c r="I24" s="376">
        <v>36</v>
      </c>
      <c r="J24" s="375">
        <v>59</v>
      </c>
      <c r="K24" s="375">
        <v>58</v>
      </c>
      <c r="L24" s="366">
        <f t="shared" si="0"/>
        <v>117</v>
      </c>
      <c r="M24" s="366">
        <f t="shared" si="1"/>
        <v>81</v>
      </c>
      <c r="N24" s="366"/>
      <c r="O24" s="366"/>
      <c r="P24" s="366"/>
      <c r="Q24" s="377"/>
      <c r="R24" s="366"/>
      <c r="S24" s="378">
        <v>1</v>
      </c>
      <c r="T24" s="366">
        <v>3</v>
      </c>
      <c r="U24" s="366">
        <f t="shared" si="3"/>
        <v>4</v>
      </c>
      <c r="X24" s="231" t="s">
        <v>141</v>
      </c>
      <c r="Y24" s="225"/>
      <c r="Z24" s="225"/>
      <c r="AA24" s="226"/>
      <c r="AB24" s="227"/>
      <c r="AC24" s="112"/>
      <c r="AD24" s="98"/>
      <c r="AE24" s="98"/>
      <c r="AF24" s="98"/>
      <c r="AG24" s="98"/>
    </row>
    <row r="25" spans="1:35" s="12" customFormat="1" ht="21" customHeight="1">
      <c r="A25" s="370">
        <f t="shared" si="8"/>
        <v>23</v>
      </c>
      <c r="B25" s="371" t="s">
        <v>71</v>
      </c>
      <c r="C25" s="371" t="s">
        <v>551</v>
      </c>
      <c r="D25" s="366" t="s">
        <v>37</v>
      </c>
      <c r="E25" s="366" t="s">
        <v>60</v>
      </c>
      <c r="F25" s="373" t="s">
        <v>3</v>
      </c>
      <c r="G25" s="374" t="s">
        <v>800</v>
      </c>
      <c r="H25" s="375" t="s">
        <v>104</v>
      </c>
      <c r="I25" s="376">
        <v>32</v>
      </c>
      <c r="J25" s="375">
        <v>55</v>
      </c>
      <c r="K25" s="375">
        <v>59</v>
      </c>
      <c r="L25" s="366">
        <f t="shared" si="0"/>
        <v>114</v>
      </c>
      <c r="M25" s="366">
        <f t="shared" si="1"/>
        <v>82</v>
      </c>
      <c r="N25" s="366"/>
      <c r="O25" s="366"/>
      <c r="P25" s="366"/>
      <c r="Q25" s="377"/>
      <c r="R25" s="366"/>
      <c r="S25" s="378">
        <v>1</v>
      </c>
      <c r="T25" s="366">
        <v>3</v>
      </c>
      <c r="U25" s="366">
        <f t="shared" si="3"/>
        <v>4</v>
      </c>
      <c r="X25" s="231" t="s">
        <v>142</v>
      </c>
      <c r="Y25" s="225"/>
      <c r="Z25" s="225"/>
      <c r="AA25" s="226"/>
      <c r="AB25" s="227"/>
      <c r="AC25" s="111"/>
      <c r="AD25" s="98"/>
      <c r="AE25" s="98"/>
      <c r="AF25" s="98"/>
      <c r="AG25" s="98"/>
    </row>
    <row r="26" spans="1:35" s="12" customFormat="1" ht="21" customHeight="1">
      <c r="A26" s="370">
        <f t="shared" si="8"/>
        <v>24</v>
      </c>
      <c r="B26" s="371" t="s">
        <v>71</v>
      </c>
      <c r="C26" s="371" t="s">
        <v>332</v>
      </c>
      <c r="D26" s="372" t="s">
        <v>498</v>
      </c>
      <c r="E26" s="372" t="s">
        <v>499</v>
      </c>
      <c r="F26" s="373" t="s">
        <v>390</v>
      </c>
      <c r="G26" s="374" t="s">
        <v>567</v>
      </c>
      <c r="H26" s="375" t="s">
        <v>101</v>
      </c>
      <c r="I26" s="376">
        <v>13</v>
      </c>
      <c r="J26" s="375">
        <v>44</v>
      </c>
      <c r="K26" s="375">
        <v>52</v>
      </c>
      <c r="L26" s="366">
        <f t="shared" si="0"/>
        <v>96</v>
      </c>
      <c r="M26" s="366">
        <f t="shared" si="1"/>
        <v>83</v>
      </c>
      <c r="N26" s="366"/>
      <c r="O26" s="366"/>
      <c r="P26" s="366"/>
      <c r="Q26" s="377" t="s">
        <v>351</v>
      </c>
      <c r="R26" s="366"/>
      <c r="S26" s="378">
        <v>1</v>
      </c>
      <c r="T26" s="366">
        <v>28</v>
      </c>
      <c r="U26" s="366">
        <f t="shared" si="3"/>
        <v>29</v>
      </c>
      <c r="X26" s="231" t="s">
        <v>143</v>
      </c>
      <c r="Y26" s="225"/>
      <c r="Z26" s="225"/>
      <c r="AA26" s="226"/>
      <c r="AB26" s="227"/>
      <c r="AC26" s="98"/>
      <c r="AD26" s="98"/>
      <c r="AE26" s="98"/>
      <c r="AF26" s="98"/>
      <c r="AG26" s="98"/>
    </row>
    <row r="27" spans="1:35" s="12" customFormat="1" ht="21" customHeight="1">
      <c r="A27" s="370">
        <f t="shared" si="8"/>
        <v>25</v>
      </c>
      <c r="B27" s="371" t="s">
        <v>71</v>
      </c>
      <c r="C27" s="371" t="s">
        <v>109</v>
      </c>
      <c r="D27" s="379" t="s">
        <v>82</v>
      </c>
      <c r="E27" s="379" t="s">
        <v>83</v>
      </c>
      <c r="F27" s="387" t="s">
        <v>3</v>
      </c>
      <c r="G27" s="374" t="s">
        <v>565</v>
      </c>
      <c r="H27" s="388" t="s">
        <v>101</v>
      </c>
      <c r="I27" s="376">
        <v>16</v>
      </c>
      <c r="J27" s="388">
        <v>53</v>
      </c>
      <c r="K27" s="375">
        <v>46</v>
      </c>
      <c r="L27" s="366">
        <f t="shared" si="0"/>
        <v>99</v>
      </c>
      <c r="M27" s="366">
        <f t="shared" si="1"/>
        <v>83</v>
      </c>
      <c r="N27" s="366"/>
      <c r="O27" s="366"/>
      <c r="P27" s="366"/>
      <c r="Q27" s="377"/>
      <c r="R27" s="366"/>
      <c r="S27" s="372">
        <v>1</v>
      </c>
      <c r="T27" s="366">
        <v>24</v>
      </c>
      <c r="U27" s="366">
        <f t="shared" si="3"/>
        <v>25</v>
      </c>
      <c r="X27" s="231" t="s">
        <v>144</v>
      </c>
      <c r="Y27" s="225"/>
      <c r="Z27" s="225"/>
      <c r="AA27" s="226"/>
      <c r="AB27" s="227"/>
      <c r="AC27" s="98"/>
      <c r="AD27" s="98"/>
      <c r="AE27" s="98"/>
      <c r="AF27" s="98"/>
      <c r="AG27" s="98"/>
    </row>
    <row r="28" spans="1:35" s="12" customFormat="1" ht="21" customHeight="1">
      <c r="A28" s="370">
        <f t="shared" si="8"/>
        <v>26</v>
      </c>
      <c r="B28" s="371" t="s">
        <v>71</v>
      </c>
      <c r="C28" s="371" t="s">
        <v>109</v>
      </c>
      <c r="D28" s="379" t="s">
        <v>53</v>
      </c>
      <c r="E28" s="379" t="s">
        <v>44</v>
      </c>
      <c r="F28" s="380" t="s">
        <v>3</v>
      </c>
      <c r="G28" s="374" t="s">
        <v>814</v>
      </c>
      <c r="H28" s="376" t="s">
        <v>105</v>
      </c>
      <c r="I28" s="376">
        <v>19</v>
      </c>
      <c r="J28" s="376">
        <v>55</v>
      </c>
      <c r="K28" s="375">
        <v>47</v>
      </c>
      <c r="L28" s="366">
        <f t="shared" si="0"/>
        <v>102</v>
      </c>
      <c r="M28" s="366">
        <f t="shared" si="1"/>
        <v>83</v>
      </c>
      <c r="N28" s="366"/>
      <c r="O28" s="366"/>
      <c r="P28" s="366"/>
      <c r="Q28" s="377"/>
      <c r="R28" s="366"/>
      <c r="S28" s="372">
        <v>1</v>
      </c>
      <c r="T28" s="366">
        <v>3</v>
      </c>
      <c r="U28" s="366">
        <f t="shared" si="3"/>
        <v>4</v>
      </c>
      <c r="X28" s="231" t="s">
        <v>145</v>
      </c>
      <c r="Y28" s="225"/>
      <c r="Z28" s="225"/>
      <c r="AA28" s="226"/>
      <c r="AB28" s="227"/>
      <c r="AC28" s="215"/>
      <c r="AD28" s="105"/>
      <c r="AE28" s="105"/>
      <c r="AF28" s="105"/>
      <c r="AG28" s="98"/>
    </row>
    <row r="29" spans="1:35" s="12" customFormat="1" ht="21" customHeight="1" thickBot="1">
      <c r="A29" s="370">
        <f t="shared" si="8"/>
        <v>27</v>
      </c>
      <c r="B29" s="371" t="s">
        <v>71</v>
      </c>
      <c r="C29" s="371" t="s">
        <v>554</v>
      </c>
      <c r="D29" s="379" t="s">
        <v>546</v>
      </c>
      <c r="E29" s="379" t="s">
        <v>547</v>
      </c>
      <c r="F29" s="380" t="s">
        <v>3</v>
      </c>
      <c r="G29" s="374" t="s">
        <v>804</v>
      </c>
      <c r="H29" s="376" t="s">
        <v>101</v>
      </c>
      <c r="I29" s="376">
        <v>23</v>
      </c>
      <c r="J29" s="376">
        <v>50</v>
      </c>
      <c r="K29" s="375">
        <v>57</v>
      </c>
      <c r="L29" s="366">
        <f t="shared" si="0"/>
        <v>107</v>
      </c>
      <c r="M29" s="366">
        <f t="shared" si="1"/>
        <v>84</v>
      </c>
      <c r="N29" s="366"/>
      <c r="O29" s="366"/>
      <c r="P29" s="366"/>
      <c r="Q29" s="377"/>
      <c r="R29" s="366"/>
      <c r="S29" s="372">
        <v>1</v>
      </c>
      <c r="T29" s="366">
        <v>3</v>
      </c>
      <c r="U29" s="366">
        <f t="shared" si="3"/>
        <v>4</v>
      </c>
      <c r="X29" s="231" t="s">
        <v>185</v>
      </c>
      <c r="Y29" s="222">
        <v>20</v>
      </c>
      <c r="Z29" s="225"/>
      <c r="AA29" s="226"/>
      <c r="AB29" s="227" t="str">
        <f>G31</f>
        <v>須川 雅子</v>
      </c>
      <c r="AC29" s="216"/>
      <c r="AD29" s="217"/>
      <c r="AE29" s="217"/>
      <c r="AF29" s="105"/>
      <c r="AG29" s="105"/>
    </row>
    <row r="30" spans="1:35" s="12" customFormat="1" ht="21" customHeight="1">
      <c r="A30" s="370">
        <f t="shared" si="8"/>
        <v>28</v>
      </c>
      <c r="B30" s="371" t="s">
        <v>71</v>
      </c>
      <c r="C30" s="371" t="s">
        <v>332</v>
      </c>
      <c r="D30" s="372" t="s">
        <v>783</v>
      </c>
      <c r="E30" s="372" t="s">
        <v>784</v>
      </c>
      <c r="F30" s="373" t="s">
        <v>3</v>
      </c>
      <c r="G30" s="374" t="s">
        <v>807</v>
      </c>
      <c r="H30" s="375" t="s">
        <v>104</v>
      </c>
      <c r="I30" s="376">
        <v>36</v>
      </c>
      <c r="J30" s="375">
        <v>62</v>
      </c>
      <c r="K30" s="375">
        <v>59</v>
      </c>
      <c r="L30" s="366">
        <f t="shared" si="0"/>
        <v>121</v>
      </c>
      <c r="M30" s="366">
        <f t="shared" si="1"/>
        <v>85</v>
      </c>
      <c r="N30" s="366"/>
      <c r="O30" s="366"/>
      <c r="P30" s="366"/>
      <c r="Q30" s="377"/>
      <c r="R30" s="366"/>
      <c r="S30" s="372">
        <v>1</v>
      </c>
      <c r="T30" s="366">
        <v>1</v>
      </c>
      <c r="U30" s="366">
        <f t="shared" si="3"/>
        <v>2</v>
      </c>
      <c r="X30" s="231" t="s">
        <v>156</v>
      </c>
      <c r="Y30" s="222">
        <v>20</v>
      </c>
      <c r="Z30" s="233"/>
      <c r="AA30" s="234"/>
      <c r="AB30" s="227" t="str">
        <f>G5</f>
        <v>野村 祥子</v>
      </c>
      <c r="AC30" s="209">
        <v>37</v>
      </c>
      <c r="AD30" s="210">
        <v>39</v>
      </c>
      <c r="AE30" s="211">
        <v>76</v>
      </c>
      <c r="AF30" s="108"/>
      <c r="AG30" s="108"/>
    </row>
    <row r="31" spans="1:35" s="12" customFormat="1" ht="21" customHeight="1" thickBot="1">
      <c r="A31" s="370">
        <f t="shared" si="8"/>
        <v>29</v>
      </c>
      <c r="B31" s="371" t="s">
        <v>71</v>
      </c>
      <c r="C31" s="371" t="s">
        <v>555</v>
      </c>
      <c r="D31" s="379" t="s">
        <v>38</v>
      </c>
      <c r="E31" s="379" t="s">
        <v>39</v>
      </c>
      <c r="F31" s="380" t="s">
        <v>40</v>
      </c>
      <c r="G31" s="374" t="s">
        <v>559</v>
      </c>
      <c r="H31" s="376" t="s">
        <v>104</v>
      </c>
      <c r="I31" s="376">
        <v>36</v>
      </c>
      <c r="J31" s="376">
        <v>63</v>
      </c>
      <c r="K31" s="375">
        <v>59</v>
      </c>
      <c r="L31" s="366">
        <f t="shared" si="0"/>
        <v>122</v>
      </c>
      <c r="M31" s="366">
        <f t="shared" si="1"/>
        <v>86</v>
      </c>
      <c r="N31" s="366"/>
      <c r="O31" s="366"/>
      <c r="P31" s="366"/>
      <c r="Q31" s="377"/>
      <c r="R31" s="366"/>
      <c r="S31" s="372">
        <v>1</v>
      </c>
      <c r="T31" s="366">
        <v>3</v>
      </c>
      <c r="U31" s="366">
        <f t="shared" si="3"/>
        <v>4</v>
      </c>
      <c r="V31" s="404">
        <v>36</v>
      </c>
      <c r="X31" s="349" t="s">
        <v>157</v>
      </c>
      <c r="Y31" s="228"/>
      <c r="Z31" s="228" t="s">
        <v>357</v>
      </c>
      <c r="AA31" s="229" t="s">
        <v>654</v>
      </c>
      <c r="AB31" s="362" t="str">
        <f>G37</f>
        <v>佐藤 安郎</v>
      </c>
      <c r="AC31" s="212">
        <v>47</v>
      </c>
      <c r="AD31" s="213">
        <v>42</v>
      </c>
      <c r="AE31" s="214">
        <v>89</v>
      </c>
      <c r="AF31" s="14"/>
      <c r="AG31" s="14"/>
      <c r="AH31" s="14"/>
      <c r="AI31" s="14"/>
    </row>
    <row r="32" spans="1:35" ht="21" customHeight="1">
      <c r="A32" s="370">
        <f t="shared" si="8"/>
        <v>30</v>
      </c>
      <c r="B32" s="371" t="s">
        <v>71</v>
      </c>
      <c r="C32" s="371" t="s">
        <v>331</v>
      </c>
      <c r="D32" s="379" t="s">
        <v>469</v>
      </c>
      <c r="E32" s="379" t="s">
        <v>548</v>
      </c>
      <c r="F32" s="389" t="s">
        <v>549</v>
      </c>
      <c r="G32" s="374" t="s">
        <v>569</v>
      </c>
      <c r="H32" s="390" t="s">
        <v>101</v>
      </c>
      <c r="I32" s="376" t="s">
        <v>756</v>
      </c>
      <c r="J32" s="376">
        <v>65</v>
      </c>
      <c r="K32" s="375">
        <v>61</v>
      </c>
      <c r="L32" s="366">
        <f t="shared" si="0"/>
        <v>126</v>
      </c>
      <c r="M32" s="366">
        <f t="shared" si="1"/>
        <v>90</v>
      </c>
      <c r="N32" s="366"/>
      <c r="O32" s="366"/>
      <c r="P32" s="366"/>
      <c r="Q32" s="377"/>
      <c r="R32" s="366"/>
      <c r="S32" s="372">
        <v>1</v>
      </c>
      <c r="T32" s="366">
        <v>1</v>
      </c>
      <c r="U32" s="366">
        <f t="shared" si="3"/>
        <v>2</v>
      </c>
    </row>
    <row r="33" spans="1:35" ht="21" customHeight="1">
      <c r="A33" s="370">
        <f t="shared" si="8"/>
        <v>31</v>
      </c>
      <c r="B33" s="371" t="s">
        <v>796</v>
      </c>
      <c r="C33" s="371" t="s">
        <v>555</v>
      </c>
      <c r="D33" s="379" t="s">
        <v>788</v>
      </c>
      <c r="E33" s="379" t="s">
        <v>789</v>
      </c>
      <c r="F33" s="385" t="s">
        <v>3</v>
      </c>
      <c r="G33" s="374" t="s">
        <v>792</v>
      </c>
      <c r="H33" s="381" t="s">
        <v>105</v>
      </c>
      <c r="I33" s="375" t="s">
        <v>107</v>
      </c>
      <c r="J33" s="375">
        <v>52</v>
      </c>
      <c r="K33" s="375">
        <v>50</v>
      </c>
      <c r="L33" s="366">
        <f t="shared" ref="L33:L39" si="9">J33+K33</f>
        <v>102</v>
      </c>
      <c r="M33" s="366" t="s">
        <v>825</v>
      </c>
      <c r="N33" s="366"/>
      <c r="O33" s="366"/>
      <c r="P33" s="366"/>
      <c r="Q33" s="377"/>
      <c r="R33" s="366"/>
      <c r="S33" s="372">
        <v>1</v>
      </c>
      <c r="T33" s="366">
        <v>0</v>
      </c>
      <c r="U33" s="366">
        <f t="shared" si="3"/>
        <v>1</v>
      </c>
    </row>
    <row r="34" spans="1:35" ht="21" customHeight="1">
      <c r="A34" s="370">
        <f t="shared" si="8"/>
        <v>32</v>
      </c>
      <c r="B34" s="371" t="s">
        <v>796</v>
      </c>
      <c r="C34" s="371" t="s">
        <v>332</v>
      </c>
      <c r="D34" s="379" t="s">
        <v>790</v>
      </c>
      <c r="E34" s="379" t="s">
        <v>36</v>
      </c>
      <c r="F34" s="380" t="s">
        <v>791</v>
      </c>
      <c r="G34" s="374" t="s">
        <v>815</v>
      </c>
      <c r="H34" s="376" t="s">
        <v>105</v>
      </c>
      <c r="I34" s="375" t="s">
        <v>541</v>
      </c>
      <c r="J34" s="376">
        <v>56</v>
      </c>
      <c r="K34" s="375">
        <v>59</v>
      </c>
      <c r="L34" s="366">
        <f t="shared" si="9"/>
        <v>115</v>
      </c>
      <c r="M34" s="366" t="s">
        <v>825</v>
      </c>
      <c r="N34" s="366"/>
      <c r="O34" s="366"/>
      <c r="P34" s="366"/>
      <c r="Q34" s="377"/>
      <c r="R34" s="366"/>
      <c r="S34" s="372">
        <v>1</v>
      </c>
      <c r="T34" s="366">
        <v>0</v>
      </c>
      <c r="U34" s="366">
        <f t="shared" si="3"/>
        <v>1</v>
      </c>
    </row>
    <row r="35" spans="1:35" ht="21" customHeight="1">
      <c r="A35" s="16"/>
      <c r="B35" s="16"/>
      <c r="D35" s="20"/>
      <c r="E35" s="20"/>
      <c r="F35" s="9"/>
      <c r="G35" s="9"/>
      <c r="H35" s="351"/>
      <c r="I35" s="6"/>
      <c r="J35" s="32"/>
      <c r="K35" s="6"/>
      <c r="L35" s="12"/>
      <c r="M35" s="366" t="s">
        <v>156</v>
      </c>
      <c r="Q35" s="13"/>
      <c r="X35" s="12"/>
      <c r="Y35" s="12"/>
      <c r="Z35" s="12"/>
      <c r="AA35" s="12"/>
      <c r="AC35" s="12"/>
      <c r="AD35" s="12"/>
      <c r="AE35" s="12"/>
      <c r="AF35" s="12"/>
      <c r="AG35" s="12"/>
      <c r="AH35" s="12"/>
      <c r="AI35" s="12"/>
    </row>
    <row r="36" spans="1:35" s="12" customFormat="1" ht="21" customHeight="1">
      <c r="A36" s="14"/>
      <c r="B36" s="371" t="s">
        <v>795</v>
      </c>
      <c r="C36" s="371" t="s">
        <v>550</v>
      </c>
      <c r="D36" s="366" t="s">
        <v>793</v>
      </c>
      <c r="E36" s="366" t="s">
        <v>794</v>
      </c>
      <c r="F36" s="374" t="s">
        <v>3</v>
      </c>
      <c r="G36" s="403" t="s">
        <v>832</v>
      </c>
      <c r="H36" s="374" t="s">
        <v>104</v>
      </c>
      <c r="I36" s="366" t="s">
        <v>513</v>
      </c>
      <c r="J36" s="375">
        <v>60</v>
      </c>
      <c r="K36" s="375">
        <v>61</v>
      </c>
      <c r="L36" s="395">
        <f t="shared" si="9"/>
        <v>121</v>
      </c>
      <c r="M36" s="366"/>
      <c r="P36" s="14"/>
    </row>
    <row r="37" spans="1:35" s="12" customFormat="1" ht="21" customHeight="1">
      <c r="A37" s="14"/>
      <c r="B37" s="371" t="s">
        <v>795</v>
      </c>
      <c r="C37" s="371" t="s">
        <v>551</v>
      </c>
      <c r="D37" s="372" t="s">
        <v>473</v>
      </c>
      <c r="E37" s="372" t="s">
        <v>474</v>
      </c>
      <c r="F37" s="373" t="s">
        <v>3</v>
      </c>
      <c r="G37" s="374" t="str">
        <f>IFERROR(VLOOKUP(E37,'2022年間集計'!$C$4:$BE$105,3,FALSE),0)</f>
        <v>佐藤 安郎</v>
      </c>
      <c r="H37" s="373" t="s">
        <v>101</v>
      </c>
      <c r="I37" s="375" t="s">
        <v>513</v>
      </c>
      <c r="J37" s="375">
        <v>47</v>
      </c>
      <c r="K37" s="375">
        <v>42</v>
      </c>
      <c r="L37" s="395">
        <f t="shared" si="9"/>
        <v>89</v>
      </c>
      <c r="M37" s="392" t="s">
        <v>826</v>
      </c>
      <c r="P37" s="14"/>
      <c r="R37" s="393"/>
    </row>
    <row r="38" spans="1:35" s="12" customFormat="1" ht="21" customHeight="1">
      <c r="A38" s="14"/>
      <c r="B38" s="371" t="s">
        <v>795</v>
      </c>
      <c r="C38" s="371" t="s">
        <v>331</v>
      </c>
      <c r="D38" s="379" t="s">
        <v>489</v>
      </c>
      <c r="E38" s="366" t="s">
        <v>490</v>
      </c>
      <c r="F38" s="374" t="s">
        <v>3</v>
      </c>
      <c r="G38" s="374" t="str">
        <f>IFERROR(VLOOKUP(E38,'2022年間集計'!$C$4:$BE$105,3,FALSE),0)</f>
        <v>高木 健</v>
      </c>
      <c r="H38" s="374" t="s">
        <v>101</v>
      </c>
      <c r="I38" s="366" t="s">
        <v>513</v>
      </c>
      <c r="J38" s="375">
        <v>42</v>
      </c>
      <c r="K38" s="375">
        <v>48</v>
      </c>
      <c r="L38" s="395">
        <f t="shared" si="9"/>
        <v>90</v>
      </c>
      <c r="M38" s="366"/>
      <c r="P38" s="14"/>
    </row>
    <row r="39" spans="1:35" s="12" customFormat="1" ht="21" customHeight="1">
      <c r="A39" s="14"/>
      <c r="B39" s="371" t="s">
        <v>795</v>
      </c>
      <c r="C39" s="371" t="s">
        <v>158</v>
      </c>
      <c r="D39" s="366" t="s">
        <v>487</v>
      </c>
      <c r="E39" s="372" t="s">
        <v>488</v>
      </c>
      <c r="F39" s="391" t="s">
        <v>3</v>
      </c>
      <c r="G39" s="374" t="str">
        <f>IFERROR(VLOOKUP(E39,'2022年間集計'!$C$4:$BE$105,3,FALSE),0)</f>
        <v>チョー デビッド</v>
      </c>
      <c r="H39" s="391" t="s">
        <v>105</v>
      </c>
      <c r="I39" s="388" t="s">
        <v>513</v>
      </c>
      <c r="J39" s="375">
        <v>51</v>
      </c>
      <c r="K39" s="375">
        <v>51</v>
      </c>
      <c r="L39" s="395">
        <f t="shared" si="9"/>
        <v>102</v>
      </c>
      <c r="M39" s="366"/>
      <c r="P39" s="38"/>
    </row>
    <row r="40" spans="1:35" s="12" customFormat="1" ht="21" customHeight="1">
      <c r="A40" s="14"/>
      <c r="B40" s="16"/>
      <c r="C40" s="21"/>
      <c r="E40" s="19"/>
      <c r="F40" s="9"/>
      <c r="G40" s="9"/>
      <c r="H40" s="351"/>
      <c r="I40" s="6"/>
      <c r="J40" s="6"/>
      <c r="K40" s="6"/>
      <c r="P40" s="14"/>
    </row>
    <row r="41" spans="1:35" s="12" customFormat="1" ht="21" customHeight="1">
      <c r="A41" s="14"/>
      <c r="B41" s="14"/>
      <c r="C41" s="21"/>
      <c r="D41" s="19"/>
      <c r="F41" s="14"/>
      <c r="G41" s="14"/>
      <c r="J41" s="6"/>
      <c r="K41" s="6"/>
      <c r="P41" s="14"/>
    </row>
    <row r="42" spans="1:35" s="12" customFormat="1" ht="21" customHeight="1">
      <c r="A42" s="14"/>
      <c r="B42" s="16"/>
      <c r="C42" s="21"/>
      <c r="E42" s="19"/>
      <c r="F42" s="7"/>
      <c r="G42" s="7"/>
      <c r="H42" s="350"/>
      <c r="I42" s="6"/>
      <c r="J42" s="11"/>
      <c r="K42" s="6"/>
      <c r="P42" s="14"/>
    </row>
    <row r="43" spans="1:35" s="12" customFormat="1" ht="21" customHeight="1">
      <c r="A43" s="14"/>
      <c r="B43" s="14"/>
      <c r="C43" s="21"/>
      <c r="F43" s="14"/>
      <c r="G43" s="14"/>
      <c r="J43" s="6"/>
      <c r="K43" s="6"/>
      <c r="P43" s="14"/>
    </row>
    <row r="44" spans="1:35" s="12" customFormat="1" ht="21" customHeight="1">
      <c r="A44" s="14"/>
      <c r="B44" s="14"/>
      <c r="C44" s="21"/>
      <c r="F44" s="23"/>
      <c r="G44" s="23"/>
      <c r="H44" s="6"/>
      <c r="I44" s="6"/>
      <c r="J44" s="6"/>
      <c r="K44" s="6"/>
      <c r="P44" s="14"/>
    </row>
    <row r="45" spans="1:35" s="12" customFormat="1" ht="21" customHeight="1">
      <c r="A45" s="14"/>
      <c r="B45" s="14"/>
      <c r="C45" s="21"/>
      <c r="F45" s="14"/>
      <c r="G45" s="14"/>
      <c r="J45" s="6"/>
      <c r="K45" s="6"/>
      <c r="P45" s="14"/>
    </row>
    <row r="46" spans="1:35" s="12" customFormat="1" ht="21" customHeight="1">
      <c r="A46" s="14"/>
      <c r="B46" s="14"/>
      <c r="C46" s="21"/>
      <c r="F46" s="14"/>
      <c r="G46" s="14"/>
      <c r="J46" s="6"/>
      <c r="K46" s="6"/>
      <c r="P46" s="14"/>
    </row>
    <row r="47" spans="1:35" s="12" customFormat="1" ht="21" customHeight="1">
      <c r="A47" s="14"/>
      <c r="B47" s="14"/>
      <c r="C47" s="21"/>
      <c r="D47" s="14"/>
      <c r="E47" s="14"/>
      <c r="F47" s="14"/>
      <c r="G47" s="14"/>
      <c r="K47" s="24"/>
      <c r="L47" s="14"/>
      <c r="M47" s="14"/>
      <c r="P47" s="14"/>
      <c r="Q47" s="13"/>
    </row>
    <row r="48" spans="1:35" s="12" customFormat="1">
      <c r="A48" s="14"/>
      <c r="B48" s="14"/>
      <c r="C48" s="21"/>
      <c r="D48" s="14"/>
      <c r="E48" s="14"/>
      <c r="F48" s="14"/>
      <c r="G48" s="14"/>
      <c r="K48" s="24"/>
      <c r="L48" s="14"/>
      <c r="M48" s="14"/>
      <c r="P48" s="14"/>
      <c r="Q48" s="13"/>
    </row>
    <row r="49" spans="1:17" s="12" customFormat="1">
      <c r="A49" s="14"/>
      <c r="B49" s="14"/>
      <c r="C49" s="21"/>
      <c r="D49" s="14"/>
      <c r="E49" s="14"/>
      <c r="F49" s="14"/>
      <c r="G49" s="14"/>
      <c r="K49" s="24"/>
      <c r="L49" s="14"/>
      <c r="M49" s="14"/>
      <c r="P49" s="14"/>
      <c r="Q49" s="13"/>
    </row>
    <row r="50" spans="1:17" s="12" customFormat="1">
      <c r="A50" s="14"/>
      <c r="B50" s="14"/>
      <c r="C50" s="21"/>
      <c r="D50" s="14"/>
      <c r="E50" s="14"/>
      <c r="F50" s="14"/>
      <c r="G50" s="14"/>
      <c r="K50" s="24"/>
      <c r="L50" s="14"/>
      <c r="M50" s="14"/>
      <c r="P50" s="14"/>
      <c r="Q50" s="13"/>
    </row>
    <row r="51" spans="1:17" s="12" customFormat="1">
      <c r="A51" s="14"/>
      <c r="B51" s="14"/>
      <c r="C51" s="21"/>
      <c r="D51" s="14"/>
      <c r="E51" s="14"/>
      <c r="F51" s="14"/>
      <c r="G51" s="14"/>
      <c r="K51" s="24"/>
      <c r="L51" s="14"/>
      <c r="M51" s="14"/>
      <c r="P51" s="14"/>
      <c r="Q51" s="13"/>
    </row>
    <row r="52" spans="1:17" s="12" customFormat="1">
      <c r="A52" s="14"/>
      <c r="B52" s="14"/>
      <c r="C52" s="21"/>
      <c r="D52" s="14"/>
      <c r="E52" s="14"/>
      <c r="F52" s="14"/>
      <c r="G52" s="14"/>
      <c r="K52" s="24"/>
      <c r="L52" s="14"/>
      <c r="M52" s="14"/>
      <c r="P52" s="14"/>
      <c r="Q52" s="13"/>
    </row>
    <row r="53" spans="1:17" s="12" customFormat="1">
      <c r="A53" s="14"/>
      <c r="B53" s="14"/>
      <c r="C53" s="21"/>
      <c r="D53" s="14"/>
      <c r="E53" s="14"/>
      <c r="F53" s="14"/>
      <c r="G53" s="14"/>
      <c r="K53" s="24"/>
      <c r="L53" s="14"/>
      <c r="M53" s="14"/>
      <c r="P53" s="14"/>
      <c r="Q53" s="13"/>
    </row>
    <row r="54" spans="1:17" s="12" customFormat="1">
      <c r="A54" s="14"/>
      <c r="B54" s="14"/>
      <c r="C54" s="21"/>
      <c r="D54" s="14"/>
      <c r="E54" s="14"/>
      <c r="F54" s="14"/>
      <c r="G54" s="14"/>
      <c r="K54" s="24"/>
      <c r="L54" s="14"/>
      <c r="M54" s="14"/>
      <c r="P54" s="14"/>
      <c r="Q54" s="13"/>
    </row>
    <row r="55" spans="1:17" s="12" customFormat="1">
      <c r="A55" s="14"/>
      <c r="B55" s="14"/>
      <c r="C55" s="21"/>
      <c r="D55" s="14"/>
      <c r="E55" s="14"/>
      <c r="F55" s="14"/>
      <c r="G55" s="14"/>
      <c r="K55" s="24"/>
      <c r="L55" s="14"/>
      <c r="M55" s="14"/>
      <c r="P55" s="14"/>
      <c r="Q55" s="13"/>
    </row>
    <row r="56" spans="1:17" s="12" customFormat="1">
      <c r="A56" s="14"/>
      <c r="B56" s="14"/>
      <c r="C56" s="21"/>
      <c r="D56" s="14"/>
      <c r="E56" s="14"/>
      <c r="F56" s="14"/>
      <c r="G56" s="14"/>
      <c r="K56" s="24"/>
      <c r="L56" s="14"/>
      <c r="M56" s="14"/>
      <c r="P56" s="14"/>
      <c r="Q56" s="13"/>
    </row>
    <row r="57" spans="1:17" s="12" customFormat="1">
      <c r="A57" s="14"/>
      <c r="B57" s="14"/>
      <c r="C57" s="21"/>
      <c r="D57" s="14"/>
      <c r="E57" s="14"/>
      <c r="F57" s="14"/>
      <c r="G57" s="14"/>
      <c r="K57" s="24"/>
      <c r="L57" s="14"/>
      <c r="M57" s="14"/>
      <c r="P57" s="14"/>
      <c r="Q57" s="13"/>
    </row>
    <row r="58" spans="1:17" s="12" customFormat="1">
      <c r="A58" s="14"/>
      <c r="B58" s="14"/>
      <c r="C58" s="21"/>
      <c r="D58" s="14"/>
      <c r="E58" s="14"/>
      <c r="F58" s="14"/>
      <c r="G58" s="14"/>
      <c r="K58" s="24"/>
      <c r="L58" s="14"/>
      <c r="M58" s="14"/>
      <c r="P58" s="14"/>
      <c r="Q58" s="13"/>
    </row>
    <row r="59" spans="1:17" s="12" customFormat="1">
      <c r="A59" s="14"/>
      <c r="B59" s="14"/>
      <c r="C59" s="21"/>
      <c r="D59" s="14"/>
      <c r="E59" s="14"/>
      <c r="F59" s="14"/>
      <c r="G59" s="14"/>
      <c r="K59" s="24"/>
      <c r="L59" s="14"/>
      <c r="M59" s="14"/>
      <c r="P59" s="14"/>
      <c r="Q59" s="13"/>
    </row>
    <row r="60" spans="1:17" s="12" customFormat="1">
      <c r="A60" s="14"/>
      <c r="B60" s="14"/>
      <c r="C60" s="21"/>
      <c r="D60" s="14"/>
      <c r="E60" s="14"/>
      <c r="F60" s="14"/>
      <c r="G60" s="14"/>
      <c r="K60" s="24"/>
      <c r="L60" s="14"/>
      <c r="M60" s="14"/>
      <c r="P60" s="14"/>
      <c r="Q60" s="13"/>
    </row>
    <row r="61" spans="1:17" s="12" customFormat="1">
      <c r="A61" s="14"/>
      <c r="B61" s="14"/>
      <c r="C61" s="21"/>
      <c r="D61" s="14"/>
      <c r="E61" s="14"/>
      <c r="F61" s="14"/>
      <c r="G61" s="14"/>
      <c r="K61" s="24"/>
      <c r="L61" s="14"/>
      <c r="M61" s="14"/>
      <c r="P61" s="14"/>
      <c r="Q61" s="13"/>
    </row>
    <row r="62" spans="1:17" s="12" customFormat="1">
      <c r="A62" s="14"/>
      <c r="B62" s="14"/>
      <c r="C62" s="21"/>
      <c r="D62" s="14"/>
      <c r="E62" s="14"/>
      <c r="F62" s="14"/>
      <c r="G62" s="14"/>
      <c r="K62" s="24"/>
      <c r="L62" s="14"/>
      <c r="M62" s="14"/>
      <c r="P62" s="14"/>
      <c r="Q62" s="13"/>
    </row>
    <row r="63" spans="1:17" s="12" customFormat="1">
      <c r="A63" s="14"/>
      <c r="B63" s="14"/>
      <c r="C63" s="21"/>
      <c r="D63" s="14"/>
      <c r="E63" s="14"/>
      <c r="F63" s="14"/>
      <c r="G63" s="14"/>
      <c r="K63" s="24"/>
      <c r="L63" s="14"/>
      <c r="M63" s="14"/>
      <c r="P63" s="14"/>
      <c r="Q63" s="13"/>
    </row>
    <row r="64" spans="1:17" s="12" customFormat="1">
      <c r="A64" s="14"/>
      <c r="B64" s="14"/>
      <c r="C64" s="21"/>
      <c r="D64" s="14"/>
      <c r="E64" s="14"/>
      <c r="F64" s="14"/>
      <c r="G64" s="14"/>
      <c r="K64" s="24"/>
      <c r="L64" s="14"/>
      <c r="M64" s="14"/>
      <c r="P64" s="14"/>
      <c r="Q64" s="13"/>
    </row>
    <row r="65" spans="1:17" s="12" customFormat="1">
      <c r="A65" s="14"/>
      <c r="B65" s="14"/>
      <c r="C65" s="21"/>
      <c r="D65" s="14"/>
      <c r="E65" s="14"/>
      <c r="F65" s="14"/>
      <c r="G65" s="14"/>
      <c r="K65" s="24"/>
      <c r="L65" s="14"/>
      <c r="M65" s="14"/>
      <c r="P65" s="14"/>
      <c r="Q65" s="13"/>
    </row>
    <row r="66" spans="1:17" s="12" customFormat="1">
      <c r="A66" s="14"/>
      <c r="B66" s="14"/>
      <c r="C66" s="21"/>
      <c r="D66" s="14"/>
      <c r="E66" s="14"/>
      <c r="F66" s="14"/>
      <c r="G66" s="14"/>
      <c r="K66" s="24"/>
      <c r="L66" s="14"/>
      <c r="M66" s="14"/>
      <c r="P66" s="14"/>
      <c r="Q66" s="13"/>
    </row>
    <row r="67" spans="1:17" s="12" customFormat="1">
      <c r="A67" s="14"/>
      <c r="B67" s="14"/>
      <c r="C67" s="21"/>
      <c r="D67" s="14"/>
      <c r="E67" s="14"/>
      <c r="F67" s="14"/>
      <c r="G67" s="14"/>
      <c r="K67" s="24"/>
      <c r="L67" s="14"/>
      <c r="M67" s="14"/>
      <c r="P67" s="14"/>
      <c r="Q67" s="13"/>
    </row>
    <row r="68" spans="1:17" s="12" customFormat="1">
      <c r="A68" s="14"/>
      <c r="B68" s="14"/>
      <c r="C68" s="21"/>
      <c r="D68" s="14"/>
      <c r="E68" s="14"/>
      <c r="F68" s="14"/>
      <c r="G68" s="14"/>
      <c r="K68" s="24"/>
      <c r="L68" s="14"/>
      <c r="M68" s="14"/>
      <c r="P68" s="14"/>
      <c r="Q68" s="13"/>
    </row>
    <row r="69" spans="1:17" s="12" customFormat="1">
      <c r="A69" s="14"/>
      <c r="B69" s="14"/>
      <c r="C69" s="21"/>
      <c r="D69" s="14"/>
      <c r="E69" s="14"/>
      <c r="F69" s="14"/>
      <c r="G69" s="14"/>
      <c r="K69" s="24"/>
      <c r="L69" s="14"/>
      <c r="M69" s="14"/>
      <c r="P69" s="14"/>
      <c r="Q69" s="13"/>
    </row>
    <row r="70" spans="1:17" s="12" customFormat="1">
      <c r="A70" s="14"/>
      <c r="B70" s="14"/>
      <c r="C70" s="21"/>
      <c r="D70" s="14"/>
      <c r="E70" s="14"/>
      <c r="F70" s="14"/>
      <c r="G70" s="14"/>
      <c r="K70" s="24"/>
      <c r="L70" s="14"/>
      <c r="M70" s="14"/>
      <c r="P70" s="14"/>
      <c r="Q70" s="13"/>
    </row>
    <row r="71" spans="1:17" s="12" customFormat="1">
      <c r="A71" s="14"/>
      <c r="B71" s="14"/>
      <c r="C71" s="21"/>
      <c r="D71" s="14"/>
      <c r="E71" s="14"/>
      <c r="F71" s="14"/>
      <c r="G71" s="14"/>
      <c r="K71" s="24"/>
      <c r="L71" s="14"/>
      <c r="M71" s="14"/>
      <c r="P71" s="14"/>
      <c r="Q71" s="13"/>
    </row>
    <row r="72" spans="1:17" s="12" customFormat="1">
      <c r="A72" s="14"/>
      <c r="B72" s="14"/>
      <c r="C72" s="21"/>
      <c r="D72" s="14"/>
      <c r="E72" s="14"/>
      <c r="F72" s="14"/>
      <c r="G72" s="14"/>
      <c r="K72" s="24"/>
      <c r="L72" s="14"/>
      <c r="M72" s="14"/>
      <c r="P72" s="14"/>
      <c r="Q72" s="13"/>
    </row>
    <row r="73" spans="1:17" s="12" customFormat="1">
      <c r="A73" s="14"/>
      <c r="B73" s="14"/>
      <c r="C73" s="21"/>
      <c r="D73" s="14"/>
      <c r="E73" s="14"/>
      <c r="F73" s="14"/>
      <c r="G73" s="14"/>
      <c r="K73" s="24"/>
      <c r="L73" s="14"/>
      <c r="M73" s="14"/>
      <c r="P73" s="14"/>
      <c r="Q73" s="13"/>
    </row>
    <row r="74" spans="1:17" s="12" customFormat="1">
      <c r="A74" s="14"/>
      <c r="B74" s="14"/>
      <c r="C74" s="21"/>
      <c r="D74" s="14"/>
      <c r="E74" s="14"/>
      <c r="F74" s="14"/>
      <c r="G74" s="14"/>
      <c r="K74" s="24"/>
      <c r="L74" s="14"/>
      <c r="M74" s="14"/>
      <c r="P74" s="14"/>
      <c r="Q74" s="13"/>
    </row>
    <row r="75" spans="1:17" s="12" customFormat="1">
      <c r="A75" s="14"/>
      <c r="B75" s="14"/>
      <c r="C75" s="21"/>
      <c r="D75" s="14"/>
      <c r="E75" s="14"/>
      <c r="F75" s="14"/>
      <c r="G75" s="14"/>
      <c r="K75" s="24"/>
      <c r="L75" s="14"/>
      <c r="M75" s="14"/>
      <c r="P75" s="14"/>
      <c r="Q75" s="13"/>
    </row>
    <row r="76" spans="1:17" s="12" customFormat="1">
      <c r="A76" s="14"/>
      <c r="B76" s="14"/>
      <c r="C76" s="21"/>
      <c r="D76" s="14"/>
      <c r="E76" s="14"/>
      <c r="F76" s="14"/>
      <c r="G76" s="14"/>
      <c r="K76" s="24"/>
      <c r="L76" s="14"/>
      <c r="M76" s="14"/>
      <c r="P76" s="14"/>
      <c r="Q76" s="13"/>
    </row>
    <row r="77" spans="1:17" s="12" customFormat="1">
      <c r="A77" s="14"/>
      <c r="B77" s="14"/>
      <c r="C77" s="21"/>
      <c r="D77" s="14"/>
      <c r="E77" s="14"/>
      <c r="F77" s="14"/>
      <c r="G77" s="14"/>
      <c r="K77" s="24"/>
      <c r="L77" s="14"/>
      <c r="M77" s="14"/>
      <c r="P77" s="14"/>
      <c r="Q77" s="13"/>
    </row>
    <row r="78" spans="1:17" s="12" customFormat="1">
      <c r="A78" s="14"/>
      <c r="B78" s="14"/>
      <c r="C78" s="21"/>
      <c r="D78" s="14"/>
      <c r="E78" s="14"/>
      <c r="F78" s="14"/>
      <c r="G78" s="14"/>
      <c r="K78" s="24"/>
      <c r="L78" s="14"/>
      <c r="M78" s="14"/>
      <c r="P78" s="14"/>
      <c r="Q78" s="13"/>
    </row>
    <row r="79" spans="1:17" s="12" customFormat="1">
      <c r="A79" s="14"/>
      <c r="B79" s="14"/>
      <c r="C79" s="21"/>
      <c r="D79" s="14"/>
      <c r="E79" s="14"/>
      <c r="F79" s="14"/>
      <c r="G79" s="14"/>
      <c r="K79" s="24"/>
      <c r="L79" s="14"/>
      <c r="M79" s="14"/>
      <c r="P79" s="14"/>
      <c r="Q79" s="13"/>
    </row>
    <row r="80" spans="1:17" s="12" customFormat="1">
      <c r="A80" s="14"/>
      <c r="B80" s="14"/>
      <c r="C80" s="21"/>
      <c r="D80" s="14"/>
      <c r="E80" s="14"/>
      <c r="F80" s="14"/>
      <c r="G80" s="14"/>
      <c r="K80" s="24"/>
      <c r="L80" s="14"/>
      <c r="M80" s="14"/>
      <c r="P80" s="14"/>
      <c r="Q80" s="13"/>
    </row>
    <row r="81" spans="1:17" s="12" customFormat="1">
      <c r="A81" s="14"/>
      <c r="B81" s="14"/>
      <c r="C81" s="21"/>
      <c r="D81" s="14"/>
      <c r="E81" s="14"/>
      <c r="F81" s="14"/>
      <c r="G81" s="14"/>
      <c r="K81" s="24"/>
      <c r="L81" s="14"/>
      <c r="M81" s="14"/>
      <c r="P81" s="14"/>
      <c r="Q81" s="13"/>
    </row>
    <row r="82" spans="1:17" s="12" customFormat="1">
      <c r="A82" s="14"/>
      <c r="B82" s="14"/>
      <c r="C82" s="21"/>
      <c r="D82" s="14"/>
      <c r="E82" s="14"/>
      <c r="F82" s="14"/>
      <c r="G82" s="14"/>
      <c r="K82" s="24"/>
      <c r="L82" s="14"/>
      <c r="M82" s="14"/>
      <c r="P82" s="14"/>
      <c r="Q82" s="13"/>
    </row>
    <row r="83" spans="1:17" s="12" customFormat="1">
      <c r="A83" s="14"/>
      <c r="B83" s="14"/>
      <c r="C83" s="21"/>
      <c r="D83" s="14"/>
      <c r="E83" s="14"/>
      <c r="F83" s="14"/>
      <c r="G83" s="14"/>
      <c r="K83" s="24"/>
      <c r="L83" s="14"/>
      <c r="M83" s="14"/>
      <c r="P83" s="14"/>
      <c r="Q83" s="13"/>
    </row>
    <row r="84" spans="1:17" s="12" customFormat="1">
      <c r="A84" s="14"/>
      <c r="B84" s="14"/>
      <c r="C84" s="21"/>
      <c r="D84" s="14"/>
      <c r="E84" s="14"/>
      <c r="F84" s="14"/>
      <c r="G84" s="14"/>
      <c r="K84" s="24"/>
      <c r="L84" s="14"/>
      <c r="M84" s="14"/>
      <c r="P84" s="14"/>
      <c r="Q84" s="13"/>
    </row>
    <row r="85" spans="1:17" s="12" customFormat="1">
      <c r="A85" s="14"/>
      <c r="B85" s="14"/>
      <c r="C85" s="21"/>
      <c r="D85" s="14"/>
      <c r="E85" s="14"/>
      <c r="F85" s="14"/>
      <c r="G85" s="14"/>
      <c r="K85" s="24"/>
      <c r="L85" s="14"/>
      <c r="M85" s="14"/>
      <c r="P85" s="14"/>
      <c r="Q85" s="13"/>
    </row>
    <row r="86" spans="1:17" s="12" customFormat="1">
      <c r="A86" s="14"/>
      <c r="B86" s="14"/>
      <c r="C86" s="21"/>
      <c r="D86" s="14"/>
      <c r="E86" s="14"/>
      <c r="F86" s="14"/>
      <c r="G86" s="14"/>
      <c r="K86" s="24"/>
      <c r="L86" s="14"/>
      <c r="M86" s="14"/>
      <c r="P86" s="14"/>
      <c r="Q86" s="13"/>
    </row>
    <row r="87" spans="1:17" s="12" customFormat="1">
      <c r="A87" s="14"/>
      <c r="B87" s="14"/>
      <c r="C87" s="21"/>
      <c r="D87" s="14"/>
      <c r="E87" s="14"/>
      <c r="F87" s="14"/>
      <c r="G87" s="14"/>
      <c r="K87" s="24"/>
      <c r="L87" s="14"/>
      <c r="M87" s="14"/>
      <c r="P87" s="14"/>
      <c r="Q87" s="13"/>
    </row>
    <row r="88" spans="1:17" s="12" customFormat="1">
      <c r="A88" s="14"/>
      <c r="B88" s="14"/>
      <c r="C88" s="21"/>
      <c r="D88" s="14"/>
      <c r="E88" s="14"/>
      <c r="F88" s="14"/>
      <c r="G88" s="14"/>
      <c r="K88" s="24"/>
      <c r="L88" s="14"/>
      <c r="M88" s="14"/>
      <c r="P88" s="14"/>
      <c r="Q88" s="13"/>
    </row>
    <row r="89" spans="1:17" s="12" customFormat="1">
      <c r="A89" s="14"/>
      <c r="B89" s="14"/>
      <c r="C89" s="21"/>
      <c r="D89" s="14"/>
      <c r="E89" s="14"/>
      <c r="F89" s="14"/>
      <c r="G89" s="14"/>
      <c r="K89" s="24"/>
      <c r="L89" s="14"/>
      <c r="M89" s="14"/>
      <c r="P89" s="14"/>
      <c r="Q89" s="13"/>
    </row>
    <row r="90" spans="1:17" s="12" customFormat="1">
      <c r="A90" s="14"/>
      <c r="B90" s="14"/>
      <c r="C90" s="21"/>
      <c r="D90" s="14"/>
      <c r="E90" s="14"/>
      <c r="F90" s="14"/>
      <c r="G90" s="14"/>
      <c r="K90" s="24"/>
      <c r="L90" s="14"/>
      <c r="M90" s="14"/>
      <c r="P90" s="14"/>
      <c r="Q90" s="13"/>
    </row>
    <row r="91" spans="1:17" s="12" customFormat="1">
      <c r="A91" s="14"/>
      <c r="B91" s="14"/>
      <c r="C91" s="21"/>
      <c r="D91" s="14"/>
      <c r="E91" s="14"/>
      <c r="F91" s="14"/>
      <c r="G91" s="14"/>
      <c r="K91" s="24"/>
      <c r="L91" s="14"/>
      <c r="M91" s="14"/>
      <c r="P91" s="14"/>
      <c r="Q91" s="13"/>
    </row>
    <row r="92" spans="1:17" s="12" customFormat="1">
      <c r="A92" s="14"/>
      <c r="B92" s="14"/>
      <c r="C92" s="21"/>
      <c r="D92" s="14"/>
      <c r="E92" s="14"/>
      <c r="F92" s="14"/>
      <c r="G92" s="14"/>
      <c r="K92" s="24"/>
      <c r="L92" s="14"/>
      <c r="M92" s="14"/>
      <c r="P92" s="14"/>
      <c r="Q92" s="13"/>
    </row>
    <row r="93" spans="1:17" s="12" customFormat="1">
      <c r="A93" s="14"/>
      <c r="B93" s="14"/>
      <c r="C93" s="21"/>
      <c r="D93" s="14"/>
      <c r="E93" s="14"/>
      <c r="F93" s="14"/>
      <c r="G93" s="14"/>
      <c r="K93" s="24"/>
      <c r="L93" s="14"/>
      <c r="M93" s="14"/>
      <c r="P93" s="14"/>
      <c r="Q93" s="13"/>
    </row>
    <row r="94" spans="1:17" s="12" customFormat="1">
      <c r="A94" s="14"/>
      <c r="B94" s="14"/>
      <c r="C94" s="21"/>
      <c r="D94" s="14"/>
      <c r="E94" s="14"/>
      <c r="F94" s="14"/>
      <c r="G94" s="14"/>
      <c r="K94" s="24"/>
      <c r="L94" s="14"/>
      <c r="M94" s="14"/>
      <c r="P94" s="14"/>
      <c r="Q94" s="13"/>
    </row>
    <row r="95" spans="1:17" s="12" customFormat="1">
      <c r="A95" s="14"/>
      <c r="B95" s="14"/>
      <c r="C95" s="21"/>
      <c r="D95" s="14"/>
      <c r="E95" s="14"/>
      <c r="F95" s="14"/>
      <c r="G95" s="14"/>
      <c r="K95" s="24"/>
      <c r="L95" s="14"/>
      <c r="M95" s="14"/>
      <c r="P95" s="14"/>
      <c r="Q95" s="13"/>
    </row>
    <row r="96" spans="1:17" s="12" customFormat="1">
      <c r="A96" s="14"/>
      <c r="B96" s="14"/>
      <c r="C96" s="21"/>
      <c r="D96" s="14"/>
      <c r="E96" s="14"/>
      <c r="F96" s="14"/>
      <c r="G96" s="14"/>
      <c r="K96" s="24"/>
      <c r="L96" s="14"/>
      <c r="M96" s="14"/>
      <c r="P96" s="14"/>
      <c r="Q96" s="13"/>
    </row>
    <row r="97" spans="1:35" s="12" customFormat="1">
      <c r="A97" s="14"/>
      <c r="B97" s="14"/>
      <c r="C97" s="21"/>
      <c r="D97" s="14"/>
      <c r="E97" s="14"/>
      <c r="F97" s="14"/>
      <c r="G97" s="14"/>
      <c r="K97" s="24"/>
      <c r="L97" s="14"/>
      <c r="M97" s="14"/>
      <c r="P97" s="14"/>
      <c r="Q97" s="13"/>
    </row>
    <row r="98" spans="1:35" s="12" customFormat="1">
      <c r="A98" s="14"/>
      <c r="B98" s="14"/>
      <c r="C98" s="21"/>
      <c r="D98" s="14"/>
      <c r="E98" s="14"/>
      <c r="F98" s="14"/>
      <c r="G98" s="14"/>
      <c r="K98" s="24"/>
      <c r="L98" s="14"/>
      <c r="M98" s="14"/>
      <c r="P98" s="14"/>
      <c r="Q98" s="13"/>
    </row>
    <row r="99" spans="1:35" s="12" customFormat="1">
      <c r="A99" s="14"/>
      <c r="B99" s="14"/>
      <c r="C99" s="21"/>
      <c r="D99" s="14"/>
      <c r="E99" s="14"/>
      <c r="F99" s="14"/>
      <c r="G99" s="14"/>
      <c r="K99" s="24"/>
      <c r="L99" s="14"/>
      <c r="M99" s="14"/>
      <c r="P99" s="14"/>
      <c r="Q99" s="13"/>
    </row>
    <row r="100" spans="1:35" s="12" customFormat="1">
      <c r="A100" s="14"/>
      <c r="B100" s="14"/>
      <c r="C100" s="21"/>
      <c r="D100" s="14"/>
      <c r="E100" s="14"/>
      <c r="F100" s="14"/>
      <c r="G100" s="14"/>
      <c r="K100" s="24"/>
      <c r="L100" s="14"/>
      <c r="M100" s="14"/>
      <c r="P100" s="14"/>
      <c r="Q100" s="13"/>
    </row>
    <row r="101" spans="1:35" s="12" customFormat="1">
      <c r="A101" s="14"/>
      <c r="B101" s="14"/>
      <c r="C101" s="21"/>
      <c r="D101" s="14"/>
      <c r="E101" s="14"/>
      <c r="F101" s="14"/>
      <c r="G101" s="14"/>
      <c r="K101" s="24"/>
      <c r="L101" s="14"/>
      <c r="M101" s="14"/>
      <c r="P101" s="14"/>
      <c r="Q101" s="13"/>
    </row>
    <row r="102" spans="1:35" s="12" customFormat="1">
      <c r="A102" s="14"/>
      <c r="B102" s="14"/>
      <c r="C102" s="21"/>
      <c r="D102" s="14"/>
      <c r="E102" s="14"/>
      <c r="F102" s="14"/>
      <c r="G102" s="14"/>
      <c r="K102" s="24"/>
      <c r="L102" s="14"/>
      <c r="M102" s="14"/>
      <c r="P102" s="14"/>
      <c r="Q102" s="13"/>
    </row>
    <row r="103" spans="1:35" s="12" customFormat="1">
      <c r="A103" s="14"/>
      <c r="B103" s="14"/>
      <c r="C103" s="21"/>
      <c r="D103" s="14"/>
      <c r="E103" s="14"/>
      <c r="F103" s="14"/>
      <c r="G103" s="14"/>
      <c r="K103" s="24"/>
      <c r="L103" s="14"/>
      <c r="M103" s="14"/>
      <c r="P103" s="14"/>
      <c r="Q103" s="13"/>
    </row>
    <row r="104" spans="1:35" s="12" customFormat="1">
      <c r="A104" s="14"/>
      <c r="B104" s="14"/>
      <c r="C104" s="21"/>
      <c r="D104" s="14"/>
      <c r="E104" s="14"/>
      <c r="F104" s="14"/>
      <c r="G104" s="14"/>
      <c r="K104" s="24"/>
      <c r="L104" s="14"/>
      <c r="M104" s="14"/>
      <c r="P104" s="14"/>
      <c r="Q104" s="13"/>
    </row>
    <row r="105" spans="1:35" s="12" customFormat="1">
      <c r="A105" s="14"/>
      <c r="B105" s="14"/>
      <c r="C105" s="21"/>
      <c r="D105" s="14"/>
      <c r="E105" s="14"/>
      <c r="F105" s="14"/>
      <c r="G105" s="14"/>
      <c r="K105" s="24"/>
      <c r="L105" s="14"/>
      <c r="M105" s="14"/>
      <c r="P105" s="14"/>
      <c r="Q105" s="13"/>
    </row>
    <row r="106" spans="1:35" s="12" customFormat="1">
      <c r="A106" s="14"/>
      <c r="B106" s="14"/>
      <c r="C106" s="21"/>
      <c r="D106" s="14"/>
      <c r="E106" s="14"/>
      <c r="F106" s="14"/>
      <c r="G106" s="14"/>
      <c r="K106" s="24"/>
      <c r="L106" s="14"/>
      <c r="M106" s="14"/>
      <c r="P106" s="14"/>
      <c r="Q106" s="13"/>
    </row>
    <row r="107" spans="1:35" s="12" customFormat="1">
      <c r="A107" s="14"/>
      <c r="B107" s="14"/>
      <c r="C107" s="21"/>
      <c r="D107" s="14"/>
      <c r="E107" s="14"/>
      <c r="F107" s="14"/>
      <c r="G107" s="14"/>
      <c r="K107" s="24"/>
      <c r="L107" s="14"/>
      <c r="M107" s="14"/>
      <c r="P107" s="14"/>
      <c r="Q107" s="14"/>
      <c r="X107" s="14"/>
      <c r="Y107" s="14"/>
      <c r="Z107" s="14"/>
      <c r="AA107" s="14"/>
      <c r="AC107" s="14"/>
      <c r="AD107" s="14"/>
      <c r="AE107" s="14"/>
      <c r="AF107" s="14"/>
      <c r="AG107" s="14"/>
      <c r="AH107" s="14"/>
      <c r="AI107" s="14"/>
    </row>
  </sheetData>
  <sortState xmlns:xlrd2="http://schemas.microsoft.com/office/spreadsheetml/2017/richdata2" ref="C3:T32">
    <sortCondition ref="M3:M32"/>
    <sortCondition ref="I3:I32"/>
  </sortState>
  <phoneticPr fontId="59"/>
  <dataValidations count="1">
    <dataValidation type="list" allowBlank="1" showInputMessage="1" showErrorMessage="1" sqref="B36:B39 B3:B34 C3:C43" xr:uid="{E7930C94-894E-4F9E-9BA6-7EFA25B4951C}">
      <formula1>"会員,NEW-1,NEW-2,GUEST"</formula1>
    </dataValidation>
  </dataValidations>
  <printOptions gridLines="1"/>
  <pageMargins left="0.25" right="0.25" top="0.75" bottom="0.75" header="0.3" footer="0.3"/>
  <pageSetup scale="41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CDA1D-BD77-4E20-9E15-0273B2886544}">
  <sheetPr>
    <pageSetUpPr fitToPage="1"/>
  </sheetPr>
  <dimension ref="A1:AI114"/>
  <sheetViews>
    <sheetView topLeftCell="A11" zoomScale="70" zoomScaleNormal="70" workbookViewId="0">
      <selection activeCell="T3" sqref="T3:T39"/>
    </sheetView>
  </sheetViews>
  <sheetFormatPr defaultColWidth="9.08984375" defaultRowHeight="14"/>
  <cols>
    <col min="1" max="1" width="3.90625" style="14" customWidth="1"/>
    <col min="2" max="2" width="12.81640625" style="14" customWidth="1"/>
    <col min="3" max="3" width="8.6328125" style="21" bestFit="1" customWidth="1"/>
    <col min="4" max="4" width="23.453125" style="14" bestFit="1" customWidth="1"/>
    <col min="5" max="5" width="24" style="14" bestFit="1" customWidth="1"/>
    <col min="6" max="6" width="39.90625" style="14" customWidth="1"/>
    <col min="7" max="7" width="27.1796875" style="14" customWidth="1"/>
    <col min="8" max="8" width="7.08984375" style="12" customWidth="1"/>
    <col min="9" max="9" width="8.08984375" style="12" customWidth="1"/>
    <col min="10" max="10" width="7.6328125" style="12" customWidth="1"/>
    <col min="11" max="11" width="7.6328125" style="24" customWidth="1"/>
    <col min="12" max="13" width="7.6328125" style="14" customWidth="1"/>
    <col min="14" max="14" width="8.08984375" style="12" customWidth="1"/>
    <col min="15" max="15" width="12.08984375" style="12" bestFit="1" customWidth="1"/>
    <col min="16" max="16" width="10.1796875" style="14" bestFit="1" customWidth="1"/>
    <col min="17" max="17" width="10" style="14" customWidth="1"/>
    <col min="18" max="21" width="10" style="12" customWidth="1"/>
    <col min="22" max="22" width="9.90625" style="12" bestFit="1" customWidth="1"/>
    <col min="23" max="23" width="5.1796875" style="12" customWidth="1"/>
    <col min="24" max="24" width="22.90625" style="14" customWidth="1"/>
    <col min="25" max="25" width="7.90625" style="14" bestFit="1" customWidth="1"/>
    <col min="26" max="26" width="59.1796875" style="14" bestFit="1" customWidth="1"/>
    <col min="27" max="27" width="22.81640625" style="14" bestFit="1" customWidth="1"/>
    <col min="28" max="28" width="20.81640625" style="12" customWidth="1"/>
    <col min="29" max="34" width="9.08984375" style="14" customWidth="1"/>
    <col min="35" max="16384" width="9.08984375" style="14"/>
  </cols>
  <sheetData>
    <row r="1" spans="1:33" ht="33" thickBot="1">
      <c r="A1" s="405" t="s">
        <v>833</v>
      </c>
      <c r="B1" s="35"/>
      <c r="D1" s="17"/>
      <c r="E1" s="17"/>
      <c r="F1" s="17"/>
      <c r="G1" s="17"/>
      <c r="X1" s="195" t="s">
        <v>171</v>
      </c>
      <c r="Y1" s="109"/>
      <c r="Z1" s="109"/>
      <c r="AA1" s="109"/>
      <c r="AB1" s="361"/>
      <c r="AC1" s="103"/>
      <c r="AD1" s="103"/>
      <c r="AE1" s="103"/>
      <c r="AF1" s="103"/>
      <c r="AG1" s="98"/>
    </row>
    <row r="2" spans="1:33" ht="32.25" customHeight="1">
      <c r="A2" s="363" t="s">
        <v>622</v>
      </c>
      <c r="B2" s="364" t="s">
        <v>30</v>
      </c>
      <c r="C2" s="365" t="s">
        <v>632</v>
      </c>
      <c r="D2" s="363" t="s">
        <v>42</v>
      </c>
      <c r="E2" s="363" t="s">
        <v>43</v>
      </c>
      <c r="F2" s="363" t="s">
        <v>29</v>
      </c>
      <c r="G2" s="364" t="s">
        <v>630</v>
      </c>
      <c r="H2" s="363" t="s">
        <v>112</v>
      </c>
      <c r="I2" s="363" t="s">
        <v>113</v>
      </c>
      <c r="J2" s="363" t="s">
        <v>31</v>
      </c>
      <c r="K2" s="363" t="s">
        <v>32</v>
      </c>
      <c r="L2" s="363" t="s">
        <v>33</v>
      </c>
      <c r="M2" s="363" t="s">
        <v>34</v>
      </c>
      <c r="N2" s="366" t="s">
        <v>114</v>
      </c>
      <c r="O2" s="367" t="s">
        <v>93</v>
      </c>
      <c r="P2" s="367" t="s">
        <v>623</v>
      </c>
      <c r="Q2" s="367" t="s">
        <v>624</v>
      </c>
      <c r="R2" s="367" t="s">
        <v>625</v>
      </c>
      <c r="S2" s="369" t="s">
        <v>739</v>
      </c>
      <c r="T2" s="368" t="s">
        <v>586</v>
      </c>
      <c r="U2" s="367" t="s">
        <v>631</v>
      </c>
      <c r="V2" s="365" t="s">
        <v>633</v>
      </c>
      <c r="W2" s="39"/>
      <c r="X2" s="218" t="s">
        <v>117</v>
      </c>
      <c r="Y2" s="219" t="s">
        <v>118</v>
      </c>
      <c r="Z2" s="219" t="s">
        <v>172</v>
      </c>
      <c r="AA2" s="220" t="s">
        <v>637</v>
      </c>
      <c r="AB2" s="220" t="s">
        <v>655</v>
      </c>
      <c r="AC2" s="356" t="s">
        <v>150</v>
      </c>
      <c r="AD2" s="357" t="s">
        <v>151</v>
      </c>
      <c r="AE2" s="357" t="s">
        <v>152</v>
      </c>
      <c r="AF2" s="357" t="s">
        <v>115</v>
      </c>
      <c r="AG2" s="358" t="s">
        <v>153</v>
      </c>
    </row>
    <row r="3" spans="1:33" ht="21" customHeight="1">
      <c r="A3" s="370">
        <v>1</v>
      </c>
      <c r="B3" s="371" t="s">
        <v>71</v>
      </c>
      <c r="C3" s="406" t="s">
        <v>552</v>
      </c>
      <c r="D3" s="411" t="s">
        <v>76</v>
      </c>
      <c r="E3" s="411" t="s">
        <v>77</v>
      </c>
      <c r="F3" s="412" t="s">
        <v>371</v>
      </c>
      <c r="G3" s="407" t="s">
        <v>233</v>
      </c>
      <c r="H3" s="375" t="str">
        <f>VLOOKUP(G3,'2022年間集計'!$E$4:$G$82,2,FALSE)</f>
        <v>Gold</v>
      </c>
      <c r="I3" s="375">
        <v>21</v>
      </c>
      <c r="J3" s="376">
        <v>41</v>
      </c>
      <c r="K3" s="375">
        <v>43</v>
      </c>
      <c r="L3" s="366">
        <f t="shared" ref="L3:L38" si="0">J3+K3</f>
        <v>84</v>
      </c>
      <c r="M3" s="366">
        <f t="shared" ref="M3:M29" si="1">L3-I3</f>
        <v>63</v>
      </c>
      <c r="N3" s="366"/>
      <c r="O3" s="366"/>
      <c r="P3" s="366"/>
      <c r="Q3" s="377"/>
      <c r="R3" s="366"/>
      <c r="S3" s="366">
        <f>IFERROR(VLOOKUP(G3,'2022年間集計'!$E$4:$AO$82,37,FALSE),"0")</f>
        <v>22</v>
      </c>
      <c r="T3" s="378">
        <v>21</v>
      </c>
      <c r="U3" s="366">
        <f t="shared" ref="U3:U39" si="2">T3+S3</f>
        <v>43</v>
      </c>
      <c r="V3" s="394">
        <f>(I3-(72-M3)/2)*0.8</f>
        <v>13.200000000000001</v>
      </c>
      <c r="X3" s="231" t="s">
        <v>17</v>
      </c>
      <c r="Y3" s="232">
        <v>50</v>
      </c>
      <c r="Z3" s="222" t="s">
        <v>108</v>
      </c>
      <c r="AA3" s="223"/>
      <c r="AB3" s="418" t="str">
        <f>G3</f>
        <v>加藤 清也</v>
      </c>
      <c r="AC3" s="419">
        <f>J3</f>
        <v>41</v>
      </c>
      <c r="AD3" s="420">
        <f t="shared" ref="AD3:AE7" si="3">K3</f>
        <v>43</v>
      </c>
      <c r="AE3" s="420">
        <f t="shared" si="3"/>
        <v>84</v>
      </c>
      <c r="AF3" s="421">
        <f>I3</f>
        <v>21</v>
      </c>
      <c r="AG3" s="422">
        <f>M3</f>
        <v>63</v>
      </c>
    </row>
    <row r="4" spans="1:33" ht="21" customHeight="1">
      <c r="A4" s="370">
        <f>A3+1</f>
        <v>2</v>
      </c>
      <c r="B4" s="371" t="s">
        <v>71</v>
      </c>
      <c r="C4" s="406" t="s">
        <v>158</v>
      </c>
      <c r="D4" s="411" t="s">
        <v>265</v>
      </c>
      <c r="E4" s="411" t="s">
        <v>266</v>
      </c>
      <c r="F4" s="412" t="s">
        <v>381</v>
      </c>
      <c r="G4" s="407" t="s">
        <v>842</v>
      </c>
      <c r="H4" s="375" t="str">
        <f>VLOOKUP(G4,'2022年間集計'!$E$4:$G$82,2,FALSE)</f>
        <v>Gold</v>
      </c>
      <c r="I4" s="375">
        <v>20</v>
      </c>
      <c r="J4" s="376">
        <v>45</v>
      </c>
      <c r="K4" s="375">
        <v>43</v>
      </c>
      <c r="L4" s="366">
        <f t="shared" si="0"/>
        <v>88</v>
      </c>
      <c r="M4" s="366">
        <f t="shared" si="1"/>
        <v>68</v>
      </c>
      <c r="N4" s="366"/>
      <c r="O4" s="366"/>
      <c r="P4" s="366"/>
      <c r="Q4" s="377"/>
      <c r="R4" s="366"/>
      <c r="S4" s="366">
        <f>IFERROR(VLOOKUP(G4,'2022年間集計'!$E$4:$AO$82,37,FALSE),"0")</f>
        <v>0</v>
      </c>
      <c r="T4" s="378">
        <v>18</v>
      </c>
      <c r="U4" s="366">
        <f t="shared" si="2"/>
        <v>18</v>
      </c>
      <c r="V4" s="394">
        <f>(I4-(72-M4)/2)*0.9</f>
        <v>16.2</v>
      </c>
      <c r="X4" s="231" t="s">
        <v>119</v>
      </c>
      <c r="Y4" s="222"/>
      <c r="Z4" s="225" t="s">
        <v>88</v>
      </c>
      <c r="AA4" s="226"/>
      <c r="AB4" s="418" t="str">
        <f t="shared" ref="AB4:AB14" si="4">G4</f>
        <v>西村 英己</v>
      </c>
      <c r="AC4" s="136">
        <f t="shared" ref="AC4:AC7" si="5">J4</f>
        <v>45</v>
      </c>
      <c r="AD4" s="137">
        <f t="shared" si="3"/>
        <v>43</v>
      </c>
      <c r="AE4" s="137">
        <f t="shared" si="3"/>
        <v>88</v>
      </c>
      <c r="AF4" s="138">
        <f t="shared" ref="AF4:AF7" si="6">I4</f>
        <v>20</v>
      </c>
      <c r="AG4" s="139">
        <f t="shared" ref="AG4:AG7" si="7">M4</f>
        <v>68</v>
      </c>
    </row>
    <row r="5" spans="1:33" ht="21" customHeight="1">
      <c r="A5" s="370">
        <f t="shared" ref="A5:A39" si="8">A4+1</f>
        <v>3</v>
      </c>
      <c r="B5" s="371" t="s">
        <v>796</v>
      </c>
      <c r="C5" s="406" t="s">
        <v>553</v>
      </c>
      <c r="D5" s="412" t="s">
        <v>255</v>
      </c>
      <c r="E5" s="412" t="s">
        <v>256</v>
      </c>
      <c r="F5" s="412" t="s">
        <v>3</v>
      </c>
      <c r="G5" s="407" t="s">
        <v>257</v>
      </c>
      <c r="H5" s="375" t="str">
        <f>VLOOKUP(G5,'2022年間集計'!$E$4:$G$82,2,FALSE)</f>
        <v>Gold</v>
      </c>
      <c r="I5" s="375">
        <v>12</v>
      </c>
      <c r="J5" s="376">
        <v>38</v>
      </c>
      <c r="K5" s="375">
        <v>44</v>
      </c>
      <c r="L5" s="417">
        <f t="shared" si="0"/>
        <v>82</v>
      </c>
      <c r="M5" s="366">
        <f t="shared" si="1"/>
        <v>70</v>
      </c>
      <c r="N5" s="366"/>
      <c r="O5" s="366" t="s">
        <v>861</v>
      </c>
      <c r="P5" s="366"/>
      <c r="Q5" s="377"/>
      <c r="R5" s="450" t="s">
        <v>345</v>
      </c>
      <c r="S5" s="366">
        <f>IFERROR(VLOOKUP(G5,'2022年間集計'!$E$4:$AO$82,37,FALSE),"0")</f>
        <v>16</v>
      </c>
      <c r="T5" s="378">
        <v>15</v>
      </c>
      <c r="U5" s="366">
        <f t="shared" si="2"/>
        <v>31</v>
      </c>
      <c r="V5" s="394">
        <f>(I5-(72-M5)/2)*0.95</f>
        <v>10.45</v>
      </c>
      <c r="X5" s="231" t="s">
        <v>120</v>
      </c>
      <c r="Y5" s="222"/>
      <c r="Z5" s="225" t="s">
        <v>154</v>
      </c>
      <c r="AA5" s="226" t="s">
        <v>638</v>
      </c>
      <c r="AB5" s="418" t="str">
        <f t="shared" si="4"/>
        <v>長井 俊志</v>
      </c>
      <c r="AC5" s="136">
        <f t="shared" si="5"/>
        <v>38</v>
      </c>
      <c r="AD5" s="137">
        <f t="shared" si="3"/>
        <v>44</v>
      </c>
      <c r="AE5" s="137">
        <f t="shared" si="3"/>
        <v>82</v>
      </c>
      <c r="AF5" s="138">
        <f t="shared" si="6"/>
        <v>12</v>
      </c>
      <c r="AG5" s="139">
        <f t="shared" si="7"/>
        <v>70</v>
      </c>
    </row>
    <row r="6" spans="1:33" ht="21" customHeight="1">
      <c r="A6" s="370">
        <f t="shared" si="8"/>
        <v>4</v>
      </c>
      <c r="B6" s="371" t="s">
        <v>71</v>
      </c>
      <c r="C6" s="406" t="s">
        <v>331</v>
      </c>
      <c r="D6" s="411" t="s">
        <v>305</v>
      </c>
      <c r="E6" s="411" t="s">
        <v>210</v>
      </c>
      <c r="F6" s="411" t="s">
        <v>187</v>
      </c>
      <c r="G6" s="407" t="s">
        <v>568</v>
      </c>
      <c r="H6" s="375" t="str">
        <f>VLOOKUP(G6,'2022年間集計'!$E$4:$G$82,2,FALSE)</f>
        <v>Gold</v>
      </c>
      <c r="I6" s="375">
        <v>18</v>
      </c>
      <c r="J6" s="376">
        <v>43</v>
      </c>
      <c r="K6" s="375">
        <v>45</v>
      </c>
      <c r="L6" s="366">
        <f t="shared" si="0"/>
        <v>88</v>
      </c>
      <c r="M6" s="366">
        <f t="shared" si="1"/>
        <v>70</v>
      </c>
      <c r="N6" s="366"/>
      <c r="O6" s="366" t="s">
        <v>863</v>
      </c>
      <c r="P6" s="366"/>
      <c r="Q6" s="377"/>
      <c r="R6" s="366"/>
      <c r="S6" s="366">
        <f>IFERROR(VLOOKUP(G6,'2022年間集計'!$E$4:$AO$82,37,FALSE),"0")</f>
        <v>5</v>
      </c>
      <c r="T6" s="378">
        <v>12</v>
      </c>
      <c r="U6" s="366">
        <f t="shared" si="2"/>
        <v>17</v>
      </c>
      <c r="X6" s="231" t="s">
        <v>121</v>
      </c>
      <c r="Y6" s="222"/>
      <c r="Z6" s="225" t="s">
        <v>173</v>
      </c>
      <c r="AA6" s="226" t="s">
        <v>639</v>
      </c>
      <c r="AB6" s="418" t="str">
        <f t="shared" si="4"/>
        <v>湯澤 亨</v>
      </c>
      <c r="AC6" s="136">
        <f t="shared" si="5"/>
        <v>43</v>
      </c>
      <c r="AD6" s="137">
        <f t="shared" si="3"/>
        <v>45</v>
      </c>
      <c r="AE6" s="137">
        <f t="shared" si="3"/>
        <v>88</v>
      </c>
      <c r="AF6" s="138">
        <f t="shared" si="6"/>
        <v>18</v>
      </c>
      <c r="AG6" s="139">
        <f t="shared" si="7"/>
        <v>70</v>
      </c>
    </row>
    <row r="7" spans="1:33" ht="21" customHeight="1" thickBot="1">
      <c r="A7" s="370">
        <f t="shared" si="8"/>
        <v>5</v>
      </c>
      <c r="B7" s="371" t="s">
        <v>71</v>
      </c>
      <c r="C7" s="406" t="s">
        <v>550</v>
      </c>
      <c r="D7" s="411" t="s">
        <v>226</v>
      </c>
      <c r="E7" s="411" t="s">
        <v>227</v>
      </c>
      <c r="F7" s="412" t="s">
        <v>368</v>
      </c>
      <c r="G7" s="407" t="s">
        <v>840</v>
      </c>
      <c r="H7" s="375" t="str">
        <f>VLOOKUP(G7,'2022年間集計'!$E$4:$G$82,2,FALSE)</f>
        <v>Blue</v>
      </c>
      <c r="I7" s="375">
        <v>12</v>
      </c>
      <c r="J7" s="376">
        <v>40</v>
      </c>
      <c r="K7" s="375">
        <v>43</v>
      </c>
      <c r="L7" s="366">
        <f t="shared" si="0"/>
        <v>83</v>
      </c>
      <c r="M7" s="366">
        <f t="shared" si="1"/>
        <v>71</v>
      </c>
      <c r="N7" s="366"/>
      <c r="O7" s="366" t="s">
        <v>818</v>
      </c>
      <c r="P7" s="366"/>
      <c r="Q7" s="377"/>
      <c r="R7" s="366"/>
      <c r="S7" s="366">
        <f>IFERROR(VLOOKUP(G7,'2022年間集計'!$E$4:$AO$82,37,FALSE),"0")</f>
        <v>13</v>
      </c>
      <c r="T7" s="378">
        <v>11</v>
      </c>
      <c r="U7" s="366">
        <f t="shared" si="2"/>
        <v>24</v>
      </c>
      <c r="X7" s="231" t="s">
        <v>122</v>
      </c>
      <c r="Y7" s="222"/>
      <c r="Z7" s="225" t="s">
        <v>136</v>
      </c>
      <c r="AA7" s="226" t="s">
        <v>640</v>
      </c>
      <c r="AB7" s="418" t="str">
        <f t="shared" si="4"/>
        <v>亀井 芳雄</v>
      </c>
      <c r="AC7" s="140">
        <f t="shared" si="5"/>
        <v>40</v>
      </c>
      <c r="AD7" s="141">
        <f t="shared" si="3"/>
        <v>43</v>
      </c>
      <c r="AE7" s="141">
        <f t="shared" si="3"/>
        <v>83</v>
      </c>
      <c r="AF7" s="106">
        <f t="shared" si="6"/>
        <v>12</v>
      </c>
      <c r="AG7" s="142">
        <f t="shared" si="7"/>
        <v>71</v>
      </c>
    </row>
    <row r="8" spans="1:33" ht="21" customHeight="1">
      <c r="A8" s="370">
        <f t="shared" si="8"/>
        <v>6</v>
      </c>
      <c r="B8" s="371" t="s">
        <v>71</v>
      </c>
      <c r="C8" s="406" t="s">
        <v>552</v>
      </c>
      <c r="D8" s="411" t="s">
        <v>195</v>
      </c>
      <c r="E8" s="411" t="s">
        <v>196</v>
      </c>
      <c r="F8" s="412" t="s">
        <v>359</v>
      </c>
      <c r="G8" s="407" t="s">
        <v>798</v>
      </c>
      <c r="H8" s="375" t="str">
        <f>VLOOKUP(G8,'2022年間集計'!$E$4:$G$82,2,FALSE)</f>
        <v>Gold</v>
      </c>
      <c r="I8" s="375">
        <v>18</v>
      </c>
      <c r="J8" s="366">
        <v>46</v>
      </c>
      <c r="K8" s="366">
        <v>43</v>
      </c>
      <c r="L8" s="366">
        <f t="shared" si="0"/>
        <v>89</v>
      </c>
      <c r="M8" s="366">
        <f t="shared" si="1"/>
        <v>71</v>
      </c>
      <c r="N8" s="366"/>
      <c r="O8" s="366"/>
      <c r="P8" s="366"/>
      <c r="Q8" s="377" t="s">
        <v>349</v>
      </c>
      <c r="R8" s="366"/>
      <c r="S8" s="366">
        <f>IFERROR(VLOOKUP(G8,'2022年間集計'!$E$4:$AO$82,37,FALSE),"0")</f>
        <v>14</v>
      </c>
      <c r="T8" s="378">
        <v>10</v>
      </c>
      <c r="U8" s="366">
        <f t="shared" si="2"/>
        <v>24</v>
      </c>
      <c r="X8" s="231" t="s">
        <v>123</v>
      </c>
      <c r="Y8" s="225"/>
      <c r="Z8" s="225" t="s">
        <v>135</v>
      </c>
      <c r="AA8" s="226" t="s">
        <v>641</v>
      </c>
      <c r="AB8" s="224" t="str">
        <f t="shared" si="4"/>
        <v>藤城 靖大</v>
      </c>
      <c r="AC8" s="98"/>
      <c r="AD8" s="98"/>
      <c r="AE8" s="98"/>
      <c r="AF8" s="98"/>
      <c r="AG8" s="98"/>
    </row>
    <row r="9" spans="1:33" ht="21" customHeight="1">
      <c r="A9" s="370">
        <f t="shared" si="8"/>
        <v>7</v>
      </c>
      <c r="B9" s="371" t="s">
        <v>796</v>
      </c>
      <c r="C9" s="406" t="s">
        <v>553</v>
      </c>
      <c r="D9" s="411" t="s">
        <v>237</v>
      </c>
      <c r="E9" s="411" t="s">
        <v>238</v>
      </c>
      <c r="F9" s="412" t="s">
        <v>3</v>
      </c>
      <c r="G9" s="407" t="s">
        <v>804</v>
      </c>
      <c r="H9" s="375" t="str">
        <f>VLOOKUP(G9,'2022年間集計'!$E$4:$G$82,2,FALSE)</f>
        <v>Gold</v>
      </c>
      <c r="I9" s="375">
        <v>23</v>
      </c>
      <c r="J9" s="375">
        <v>46</v>
      </c>
      <c r="K9" s="375">
        <v>48</v>
      </c>
      <c r="L9" s="366">
        <f t="shared" si="0"/>
        <v>94</v>
      </c>
      <c r="M9" s="366">
        <f t="shared" si="1"/>
        <v>71</v>
      </c>
      <c r="N9" s="366">
        <v>1</v>
      </c>
      <c r="O9" s="366"/>
      <c r="P9" s="366"/>
      <c r="Q9" s="377"/>
      <c r="R9" s="366"/>
      <c r="S9" s="366">
        <f>IFERROR(VLOOKUP(G9,'2022年間集計'!$E$4:$AO$82,37,FALSE),"0")</f>
        <v>4</v>
      </c>
      <c r="T9" s="378">
        <v>9</v>
      </c>
      <c r="U9" s="366">
        <f t="shared" si="2"/>
        <v>13</v>
      </c>
      <c r="X9" s="231" t="s">
        <v>124</v>
      </c>
      <c r="Y9" s="225"/>
      <c r="Z9" s="225" t="s">
        <v>174</v>
      </c>
      <c r="AA9" s="226" t="s">
        <v>642</v>
      </c>
      <c r="AB9" s="224" t="str">
        <f t="shared" si="4"/>
        <v>小久保 隆啓</v>
      </c>
      <c r="AC9" s="98"/>
      <c r="AD9" s="98"/>
      <c r="AE9" s="98"/>
      <c r="AF9" s="98"/>
      <c r="AG9" s="98"/>
    </row>
    <row r="10" spans="1:33" ht="21" customHeight="1">
      <c r="A10" s="370">
        <f t="shared" si="8"/>
        <v>8</v>
      </c>
      <c r="B10" s="371" t="s">
        <v>71</v>
      </c>
      <c r="C10" s="406" t="s">
        <v>555</v>
      </c>
      <c r="D10" s="411" t="s">
        <v>190</v>
      </c>
      <c r="E10" s="411" t="s">
        <v>191</v>
      </c>
      <c r="F10" s="412" t="s">
        <v>358</v>
      </c>
      <c r="G10" s="407" t="s">
        <v>810</v>
      </c>
      <c r="H10" s="375" t="str">
        <f>VLOOKUP(G10,'2022年間集計'!$E$4:$G$82,2,FALSE)</f>
        <v>Gold</v>
      </c>
      <c r="I10" s="375">
        <v>23</v>
      </c>
      <c r="J10" s="376">
        <v>45</v>
      </c>
      <c r="K10" s="375">
        <v>49</v>
      </c>
      <c r="L10" s="366">
        <f t="shared" si="0"/>
        <v>94</v>
      </c>
      <c r="M10" s="366">
        <f t="shared" si="1"/>
        <v>71</v>
      </c>
      <c r="N10" s="366">
        <v>2</v>
      </c>
      <c r="O10" s="366"/>
      <c r="P10" s="366"/>
      <c r="Q10" s="377"/>
      <c r="R10" s="366"/>
      <c r="S10" s="366">
        <f>IFERROR(VLOOKUP(G10,'2022年間集計'!$E$4:$AO$82,37,FALSE),"0")</f>
        <v>10</v>
      </c>
      <c r="T10" s="378">
        <v>8</v>
      </c>
      <c r="U10" s="366">
        <f t="shared" si="2"/>
        <v>18</v>
      </c>
      <c r="X10" s="231" t="s">
        <v>125</v>
      </c>
      <c r="Y10" s="225"/>
      <c r="Z10" s="226" t="s">
        <v>753</v>
      </c>
      <c r="AA10" s="226" t="s">
        <v>643</v>
      </c>
      <c r="AB10" s="224" t="str">
        <f t="shared" si="4"/>
        <v>茶木 恭輔</v>
      </c>
      <c r="AC10" s="98"/>
      <c r="AD10" s="98"/>
      <c r="AE10" s="98"/>
      <c r="AF10" s="98"/>
      <c r="AG10" s="98"/>
    </row>
    <row r="11" spans="1:33" ht="21" customHeight="1">
      <c r="A11" s="370">
        <f t="shared" si="8"/>
        <v>9</v>
      </c>
      <c r="B11" s="371" t="s">
        <v>71</v>
      </c>
      <c r="C11" s="406" t="s">
        <v>554</v>
      </c>
      <c r="D11" s="412" t="s">
        <v>5</v>
      </c>
      <c r="E11" s="412" t="s">
        <v>6</v>
      </c>
      <c r="F11" s="412" t="s">
        <v>365</v>
      </c>
      <c r="G11" s="407" t="s">
        <v>556</v>
      </c>
      <c r="H11" s="375" t="str">
        <f>VLOOKUP(G11,'2022年間集計'!$E$4:$G$82,2,FALSE)</f>
        <v>Gold</v>
      </c>
      <c r="I11" s="375">
        <v>26</v>
      </c>
      <c r="J11" s="376">
        <v>54</v>
      </c>
      <c r="K11" s="375">
        <v>45</v>
      </c>
      <c r="L11" s="366">
        <f t="shared" si="0"/>
        <v>99</v>
      </c>
      <c r="M11" s="366">
        <f t="shared" si="1"/>
        <v>73</v>
      </c>
      <c r="N11" s="366"/>
      <c r="O11" s="366"/>
      <c r="P11" s="366"/>
      <c r="Q11" s="377"/>
      <c r="R11" s="366"/>
      <c r="S11" s="366">
        <f>IFERROR(VLOOKUP(G11,'2022年間集計'!$E$4:$AO$82,37,FALSE),"0")</f>
        <v>8</v>
      </c>
      <c r="T11" s="378">
        <v>7</v>
      </c>
      <c r="U11" s="366">
        <f t="shared" si="2"/>
        <v>15</v>
      </c>
      <c r="X11" s="231" t="s">
        <v>126</v>
      </c>
      <c r="Y11" s="225"/>
      <c r="Z11" s="225" t="s">
        <v>139</v>
      </c>
      <c r="AA11" s="226" t="s">
        <v>644</v>
      </c>
      <c r="AB11" s="224" t="str">
        <f t="shared" si="4"/>
        <v>市川 洋治</v>
      </c>
      <c r="AC11" s="98"/>
      <c r="AD11" s="98"/>
      <c r="AE11" s="98"/>
      <c r="AF11" s="98"/>
      <c r="AG11" s="98"/>
    </row>
    <row r="12" spans="1:33" ht="21" customHeight="1">
      <c r="A12" s="370">
        <f t="shared" si="8"/>
        <v>10</v>
      </c>
      <c r="B12" s="371" t="s">
        <v>71</v>
      </c>
      <c r="C12" s="406" t="s">
        <v>554</v>
      </c>
      <c r="D12" s="412" t="s">
        <v>7</v>
      </c>
      <c r="E12" s="412" t="s">
        <v>36</v>
      </c>
      <c r="F12" s="412" t="s">
        <v>3</v>
      </c>
      <c r="G12" s="407" t="s">
        <v>803</v>
      </c>
      <c r="H12" s="375" t="str">
        <f>VLOOKUP(G12,'2022年間集計'!$E$4:$G$82,2,FALSE)</f>
        <v>Blue</v>
      </c>
      <c r="I12" s="375">
        <v>10</v>
      </c>
      <c r="J12" s="375">
        <v>40</v>
      </c>
      <c r="K12" s="375">
        <v>44</v>
      </c>
      <c r="L12" s="366">
        <f t="shared" si="0"/>
        <v>84</v>
      </c>
      <c r="M12" s="366">
        <f t="shared" si="1"/>
        <v>74</v>
      </c>
      <c r="N12" s="366"/>
      <c r="O12" s="366" t="s">
        <v>353</v>
      </c>
      <c r="P12" s="366"/>
      <c r="Q12" s="377"/>
      <c r="R12" s="366"/>
      <c r="S12" s="366">
        <f>IFERROR(VLOOKUP(G12,'2022年間集計'!$E$4:$AO$82,37,FALSE),"0")</f>
        <v>46</v>
      </c>
      <c r="T12" s="378">
        <v>6</v>
      </c>
      <c r="U12" s="366">
        <f t="shared" si="2"/>
        <v>52</v>
      </c>
      <c r="X12" s="231" t="s">
        <v>127</v>
      </c>
      <c r="Y12" s="225"/>
      <c r="Z12" s="225" t="s">
        <v>645</v>
      </c>
      <c r="AA12" s="226"/>
      <c r="AB12" s="224" t="str">
        <f t="shared" si="4"/>
        <v>菊池 光夫</v>
      </c>
      <c r="AC12" s="98"/>
      <c r="AD12" s="98"/>
      <c r="AE12" s="98"/>
      <c r="AF12" s="98"/>
      <c r="AG12" s="98"/>
    </row>
    <row r="13" spans="1:33" ht="21" customHeight="1">
      <c r="A13" s="370">
        <f t="shared" si="8"/>
        <v>11</v>
      </c>
      <c r="B13" s="371" t="s">
        <v>71</v>
      </c>
      <c r="C13" s="406" t="s">
        <v>550</v>
      </c>
      <c r="D13" s="411" t="s">
        <v>295</v>
      </c>
      <c r="E13" s="411" t="s">
        <v>296</v>
      </c>
      <c r="F13" s="412" t="s">
        <v>3</v>
      </c>
      <c r="G13" s="407" t="s">
        <v>564</v>
      </c>
      <c r="H13" s="375" t="str">
        <f>VLOOKUP(G13,'2022年間集計'!$E$4:$G$82,2,FALSE)</f>
        <v>Gold</v>
      </c>
      <c r="I13" s="375">
        <v>18</v>
      </c>
      <c r="J13" s="382">
        <v>38</v>
      </c>
      <c r="K13" s="375">
        <v>54</v>
      </c>
      <c r="L13" s="366">
        <f t="shared" si="0"/>
        <v>92</v>
      </c>
      <c r="M13" s="366">
        <f t="shared" si="1"/>
        <v>74</v>
      </c>
      <c r="N13" s="366"/>
      <c r="O13" s="366" t="s">
        <v>742</v>
      </c>
      <c r="P13" s="366"/>
      <c r="Q13" s="383"/>
      <c r="R13" s="366"/>
      <c r="S13" s="366">
        <f>IFERROR(VLOOKUP(G13,'2022年間集計'!$E$4:$AO$82,37,FALSE),"0")</f>
        <v>13</v>
      </c>
      <c r="T13" s="378">
        <v>4</v>
      </c>
      <c r="U13" s="366">
        <f t="shared" si="2"/>
        <v>17</v>
      </c>
      <c r="X13" s="231" t="s">
        <v>155</v>
      </c>
      <c r="Y13" s="225"/>
      <c r="Z13" s="225" t="s">
        <v>176</v>
      </c>
      <c r="AA13" s="226"/>
      <c r="AB13" s="224" t="str">
        <f t="shared" si="4"/>
        <v>田中 浩之</v>
      </c>
      <c r="AC13" s="98"/>
      <c r="AD13" s="98"/>
      <c r="AE13" s="98"/>
      <c r="AF13" s="98"/>
      <c r="AG13" s="98"/>
    </row>
    <row r="14" spans="1:33" ht="21" customHeight="1">
      <c r="A14" s="370">
        <f t="shared" si="8"/>
        <v>12</v>
      </c>
      <c r="B14" s="371" t="s">
        <v>71</v>
      </c>
      <c r="C14" s="406" t="s">
        <v>554</v>
      </c>
      <c r="D14" s="411" t="s">
        <v>58</v>
      </c>
      <c r="E14" s="411" t="s">
        <v>59</v>
      </c>
      <c r="F14" s="412" t="s">
        <v>373</v>
      </c>
      <c r="G14" s="407" t="s">
        <v>574</v>
      </c>
      <c r="H14" s="375" t="str">
        <f>VLOOKUP(G14,'2022年間集計'!$E$4:$G$82,2,FALSE)</f>
        <v>Gold</v>
      </c>
      <c r="I14" s="375">
        <v>20</v>
      </c>
      <c r="J14" s="376">
        <v>44</v>
      </c>
      <c r="K14" s="375">
        <v>50</v>
      </c>
      <c r="L14" s="366">
        <f t="shared" si="0"/>
        <v>94</v>
      </c>
      <c r="M14" s="366">
        <f t="shared" si="1"/>
        <v>74</v>
      </c>
      <c r="N14" s="366"/>
      <c r="O14" s="366" t="s">
        <v>351</v>
      </c>
      <c r="P14" s="366"/>
      <c r="Q14" s="377"/>
      <c r="R14" s="366"/>
      <c r="S14" s="366">
        <f>IFERROR(VLOOKUP(G14,'2022年間集計'!$E$4:$AO$82,37,FALSE),"0")</f>
        <v>21</v>
      </c>
      <c r="T14" s="378">
        <v>3</v>
      </c>
      <c r="U14" s="366">
        <f t="shared" si="2"/>
        <v>24</v>
      </c>
      <c r="X14" s="231" t="s">
        <v>128</v>
      </c>
      <c r="Y14" s="225"/>
      <c r="Z14" s="225" t="s">
        <v>646</v>
      </c>
      <c r="AA14" s="226" t="s">
        <v>647</v>
      </c>
      <c r="AB14" s="224" t="str">
        <f t="shared" si="4"/>
        <v>小山 明男</v>
      </c>
      <c r="AC14" s="98"/>
      <c r="AD14" s="98"/>
      <c r="AE14" s="98"/>
      <c r="AF14" s="98"/>
      <c r="AG14" s="98"/>
    </row>
    <row r="15" spans="1:33" ht="21" customHeight="1">
      <c r="A15" s="370">
        <f t="shared" si="8"/>
        <v>13</v>
      </c>
      <c r="B15" s="371" t="s">
        <v>796</v>
      </c>
      <c r="C15" s="406" t="s">
        <v>553</v>
      </c>
      <c r="D15" s="411" t="s">
        <v>8</v>
      </c>
      <c r="E15" s="411" t="s">
        <v>9</v>
      </c>
      <c r="F15" s="412" t="s">
        <v>377</v>
      </c>
      <c r="G15" s="407" t="s">
        <v>254</v>
      </c>
      <c r="H15" s="375" t="str">
        <f>VLOOKUP(G15,'2022年間集計'!$E$4:$G$82,2,FALSE)</f>
        <v>Blue</v>
      </c>
      <c r="I15" s="375">
        <v>11</v>
      </c>
      <c r="J15" s="375">
        <v>42</v>
      </c>
      <c r="K15" s="375">
        <v>44</v>
      </c>
      <c r="L15" s="366">
        <f t="shared" si="0"/>
        <v>86</v>
      </c>
      <c r="M15" s="366">
        <f t="shared" si="1"/>
        <v>75</v>
      </c>
      <c r="N15" s="366"/>
      <c r="O15" s="366"/>
      <c r="P15" s="366"/>
      <c r="Q15" s="377" t="s">
        <v>350</v>
      </c>
      <c r="R15" s="366"/>
      <c r="S15" s="366">
        <f>IFERROR(VLOOKUP(G15,'2022年間集計'!$E$4:$AO$82,37,FALSE),"0")</f>
        <v>20</v>
      </c>
      <c r="T15" s="378">
        <v>2</v>
      </c>
      <c r="U15" s="366">
        <f t="shared" si="2"/>
        <v>22</v>
      </c>
      <c r="X15" s="231" t="s">
        <v>177</v>
      </c>
      <c r="Y15" s="225"/>
      <c r="Z15" s="225" t="s">
        <v>754</v>
      </c>
      <c r="AA15" s="226" t="s">
        <v>860</v>
      </c>
      <c r="AB15" s="224" t="str">
        <f>G17</f>
        <v>石川 陽子</v>
      </c>
      <c r="AC15" s="98"/>
      <c r="AD15" s="98"/>
      <c r="AE15" s="98"/>
      <c r="AF15" s="98"/>
      <c r="AG15" s="98"/>
    </row>
    <row r="16" spans="1:33" s="12" customFormat="1" ht="21" customHeight="1">
      <c r="A16" s="370">
        <f t="shared" si="8"/>
        <v>14</v>
      </c>
      <c r="B16" s="371" t="s">
        <v>71</v>
      </c>
      <c r="C16" s="406" t="s">
        <v>331</v>
      </c>
      <c r="D16" s="412" t="s">
        <v>78</v>
      </c>
      <c r="E16" s="412" t="s">
        <v>79</v>
      </c>
      <c r="F16" s="412" t="s">
        <v>3</v>
      </c>
      <c r="G16" s="407" t="s">
        <v>841</v>
      </c>
      <c r="H16" s="375" t="str">
        <f>VLOOKUP(G16,'2022年間集計'!$E$4:$G$82,2,FALSE)</f>
        <v>Blue</v>
      </c>
      <c r="I16" s="375">
        <v>15</v>
      </c>
      <c r="J16" s="375">
        <v>44</v>
      </c>
      <c r="K16" s="375">
        <v>46</v>
      </c>
      <c r="L16" s="366">
        <f t="shared" si="0"/>
        <v>90</v>
      </c>
      <c r="M16" s="366">
        <f t="shared" si="1"/>
        <v>75</v>
      </c>
      <c r="N16" s="366"/>
      <c r="O16" s="366"/>
      <c r="P16" s="366"/>
      <c r="Q16" s="377"/>
      <c r="R16" s="366"/>
      <c r="S16" s="366">
        <f>IFERROR(VLOOKUP(G16,'2022年間集計'!$E$4:$AO$82,37,FALSE),"0")</f>
        <v>3</v>
      </c>
      <c r="T16" s="378">
        <v>1</v>
      </c>
      <c r="U16" s="366">
        <f t="shared" si="2"/>
        <v>4</v>
      </c>
      <c r="X16" s="231" t="s">
        <v>138</v>
      </c>
      <c r="Y16" s="225"/>
      <c r="Z16" s="225" t="s">
        <v>179</v>
      </c>
      <c r="AA16" s="226" t="s">
        <v>649</v>
      </c>
      <c r="AB16" s="227" t="str">
        <f>G20</f>
        <v>松井 恒和</v>
      </c>
      <c r="AC16" s="112"/>
      <c r="AD16" s="98"/>
      <c r="AE16" s="98"/>
      <c r="AF16" s="98"/>
      <c r="AG16" s="98"/>
    </row>
    <row r="17" spans="1:35" s="12" customFormat="1" ht="21" customHeight="1">
      <c r="A17" s="370">
        <f t="shared" si="8"/>
        <v>15</v>
      </c>
      <c r="B17" s="371" t="s">
        <v>796</v>
      </c>
      <c r="C17" s="406" t="s">
        <v>109</v>
      </c>
      <c r="D17" s="411" t="s">
        <v>221</v>
      </c>
      <c r="E17" s="411" t="s">
        <v>222</v>
      </c>
      <c r="F17" s="412" t="s">
        <v>367</v>
      </c>
      <c r="G17" s="407" t="s">
        <v>558</v>
      </c>
      <c r="H17" s="375" t="str">
        <f>VLOOKUP(G17,'2022年間集計'!$E$4:$G$82,2,FALSE)</f>
        <v>Green</v>
      </c>
      <c r="I17" s="375">
        <v>26</v>
      </c>
      <c r="J17" s="375">
        <v>48</v>
      </c>
      <c r="K17" s="375">
        <v>53</v>
      </c>
      <c r="L17" s="366">
        <f t="shared" si="0"/>
        <v>101</v>
      </c>
      <c r="M17" s="366">
        <f t="shared" si="1"/>
        <v>75</v>
      </c>
      <c r="N17" s="366"/>
      <c r="O17" s="366" t="s">
        <v>742</v>
      </c>
      <c r="P17" s="366"/>
      <c r="Q17" s="377" t="s">
        <v>864</v>
      </c>
      <c r="R17" s="366"/>
      <c r="S17" s="366">
        <f>IFERROR(VLOOKUP(G17,'2022年間集計'!$E$4:$AO$82,37,FALSE),"0")</f>
        <v>4</v>
      </c>
      <c r="T17" s="378">
        <v>1</v>
      </c>
      <c r="U17" s="366">
        <f t="shared" si="2"/>
        <v>5</v>
      </c>
      <c r="X17" s="231" t="s">
        <v>129</v>
      </c>
      <c r="Y17" s="225"/>
      <c r="Z17" s="225" t="s">
        <v>180</v>
      </c>
      <c r="AA17" s="226" t="s">
        <v>650</v>
      </c>
      <c r="AB17" s="227" t="str">
        <f>G22</f>
        <v>水澤 秀光</v>
      </c>
      <c r="AC17" s="111"/>
      <c r="AD17" s="98"/>
      <c r="AE17" s="98"/>
      <c r="AF17" s="98"/>
      <c r="AG17" s="98"/>
    </row>
    <row r="18" spans="1:35" s="12" customFormat="1" ht="21" customHeight="1">
      <c r="A18" s="370">
        <f t="shared" si="8"/>
        <v>16</v>
      </c>
      <c r="B18" s="371" t="s">
        <v>71</v>
      </c>
      <c r="C18" s="406" t="s">
        <v>552</v>
      </c>
      <c r="D18" s="412" t="s">
        <v>272</v>
      </c>
      <c r="E18" s="412" t="s">
        <v>273</v>
      </c>
      <c r="F18" s="412" t="s">
        <v>384</v>
      </c>
      <c r="G18" s="407" t="s">
        <v>844</v>
      </c>
      <c r="H18" s="375" t="str">
        <f>VLOOKUP(G18,'2022年間集計'!$E$4:$G$82,2,FALSE)</f>
        <v>Gold</v>
      </c>
      <c r="I18" s="375">
        <v>16</v>
      </c>
      <c r="J18" s="375">
        <v>44</v>
      </c>
      <c r="K18" s="375">
        <v>48</v>
      </c>
      <c r="L18" s="366">
        <f t="shared" si="0"/>
        <v>92</v>
      </c>
      <c r="M18" s="366">
        <f t="shared" si="1"/>
        <v>76</v>
      </c>
      <c r="N18" s="366"/>
      <c r="O18" s="366" t="s">
        <v>340</v>
      </c>
      <c r="P18" s="366"/>
      <c r="Q18" s="377" t="s">
        <v>351</v>
      </c>
      <c r="R18" s="366"/>
      <c r="S18" s="366">
        <f>IFERROR(VLOOKUP(G18,'2022年間集計'!$E$4:$AO$82,37,FALSE),"0")</f>
        <v>5</v>
      </c>
      <c r="T18" s="378">
        <v>1</v>
      </c>
      <c r="U18" s="366">
        <f t="shared" si="2"/>
        <v>6</v>
      </c>
      <c r="X18" s="231" t="s">
        <v>181</v>
      </c>
      <c r="Y18" s="225"/>
      <c r="Z18" s="225" t="s">
        <v>182</v>
      </c>
      <c r="AA18" s="226" t="s">
        <v>651</v>
      </c>
      <c r="AB18" s="227" t="str">
        <f>G23</f>
        <v>須川 雅子</v>
      </c>
      <c r="AC18" s="111"/>
      <c r="AD18" s="98"/>
      <c r="AE18" s="98"/>
      <c r="AF18" s="98"/>
      <c r="AG18" s="98"/>
    </row>
    <row r="19" spans="1:35" s="12" customFormat="1" ht="21" customHeight="1">
      <c r="A19" s="370">
        <f t="shared" si="8"/>
        <v>17</v>
      </c>
      <c r="B19" s="371" t="s">
        <v>71</v>
      </c>
      <c r="C19" s="406" t="s">
        <v>554</v>
      </c>
      <c r="D19" s="411" t="s">
        <v>7</v>
      </c>
      <c r="E19" s="411" t="s">
        <v>46</v>
      </c>
      <c r="F19" s="412" t="s">
        <v>3</v>
      </c>
      <c r="G19" s="407" t="s">
        <v>847</v>
      </c>
      <c r="H19" s="375" t="str">
        <f>VLOOKUP(G19,'2022年間集計'!$E$4:$G$82,2,FALSE)</f>
        <v>Green</v>
      </c>
      <c r="I19" s="375">
        <v>29</v>
      </c>
      <c r="J19" s="376">
        <v>50</v>
      </c>
      <c r="K19" s="375">
        <v>55</v>
      </c>
      <c r="L19" s="366">
        <f t="shared" si="0"/>
        <v>105</v>
      </c>
      <c r="M19" s="366">
        <f t="shared" si="1"/>
        <v>76</v>
      </c>
      <c r="N19" s="366"/>
      <c r="O19" s="366"/>
      <c r="P19" s="366"/>
      <c r="Q19" s="377"/>
      <c r="R19" s="366"/>
      <c r="S19" s="366">
        <f>IFERROR(VLOOKUP(G19,'2022年間集計'!$E$4:$AO$82,37,FALSE),"0")</f>
        <v>11</v>
      </c>
      <c r="T19" s="378">
        <v>1</v>
      </c>
      <c r="U19" s="366">
        <f t="shared" si="2"/>
        <v>12</v>
      </c>
      <c r="X19" s="231" t="s">
        <v>130</v>
      </c>
      <c r="Y19" s="225"/>
      <c r="Z19" s="225" t="s">
        <v>140</v>
      </c>
      <c r="AA19" s="226" t="s">
        <v>652</v>
      </c>
      <c r="AB19" s="227" t="str">
        <f>G24</f>
        <v>山口 太一</v>
      </c>
      <c r="AC19" s="111"/>
      <c r="AD19" s="98"/>
      <c r="AE19" s="98"/>
      <c r="AF19" s="98"/>
      <c r="AG19" s="98"/>
    </row>
    <row r="20" spans="1:35" s="12" customFormat="1" ht="21" customHeight="1">
      <c r="A20" s="370">
        <f t="shared" si="8"/>
        <v>18</v>
      </c>
      <c r="B20" s="371" t="s">
        <v>71</v>
      </c>
      <c r="C20" s="406" t="s">
        <v>550</v>
      </c>
      <c r="D20" s="411" t="s">
        <v>246</v>
      </c>
      <c r="E20" s="411" t="s">
        <v>247</v>
      </c>
      <c r="F20" s="412" t="s">
        <v>375</v>
      </c>
      <c r="G20" s="407" t="s">
        <v>839</v>
      </c>
      <c r="H20" s="375" t="str">
        <f>VLOOKUP(G20,'2022年間集計'!$E$4:$G$82,2,FALSE)</f>
        <v>Gold</v>
      </c>
      <c r="I20" s="375">
        <v>34</v>
      </c>
      <c r="J20" s="376">
        <v>54</v>
      </c>
      <c r="K20" s="375">
        <v>56</v>
      </c>
      <c r="L20" s="366">
        <f t="shared" si="0"/>
        <v>110</v>
      </c>
      <c r="M20" s="366">
        <f t="shared" si="1"/>
        <v>76</v>
      </c>
      <c r="N20" s="366"/>
      <c r="O20" s="366"/>
      <c r="P20" s="366"/>
      <c r="Q20" s="377"/>
      <c r="R20" s="366"/>
      <c r="S20" s="366">
        <f>IFERROR(VLOOKUP(G20,'2022年間集計'!$E$4:$AO$82,37,FALSE),"0")</f>
        <v>7</v>
      </c>
      <c r="T20" s="378">
        <v>1</v>
      </c>
      <c r="U20" s="366">
        <f t="shared" si="2"/>
        <v>8</v>
      </c>
      <c r="X20" s="231" t="s">
        <v>131</v>
      </c>
      <c r="Y20" s="225"/>
      <c r="Z20" s="225" t="s">
        <v>180</v>
      </c>
      <c r="AA20" s="226" t="s">
        <v>650</v>
      </c>
      <c r="AB20" s="227" t="str">
        <f>G25</f>
        <v>肥嶋 俊明</v>
      </c>
      <c r="AC20" s="111"/>
      <c r="AD20" s="98"/>
      <c r="AE20" s="98"/>
      <c r="AF20" s="98"/>
      <c r="AG20" s="98"/>
    </row>
    <row r="21" spans="1:35" s="12" customFormat="1" ht="21" customHeight="1">
      <c r="A21" s="370">
        <f t="shared" si="8"/>
        <v>19</v>
      </c>
      <c r="B21" s="371" t="s">
        <v>71</v>
      </c>
      <c r="C21" s="406" t="s">
        <v>551</v>
      </c>
      <c r="D21" s="412" t="s">
        <v>202</v>
      </c>
      <c r="E21" s="412" t="s">
        <v>495</v>
      </c>
      <c r="F21" s="412" t="s">
        <v>362</v>
      </c>
      <c r="G21" s="407" t="s">
        <v>809</v>
      </c>
      <c r="H21" s="375" t="str">
        <f>VLOOKUP(G21,'2022年間集計'!$E$4:$G$82,2,FALSE)</f>
        <v>Gold</v>
      </c>
      <c r="I21" s="375">
        <v>34</v>
      </c>
      <c r="J21" s="375">
        <v>58</v>
      </c>
      <c r="K21" s="375">
        <v>52</v>
      </c>
      <c r="L21" s="366">
        <f t="shared" si="0"/>
        <v>110</v>
      </c>
      <c r="M21" s="366">
        <f t="shared" si="1"/>
        <v>76</v>
      </c>
      <c r="N21" s="366"/>
      <c r="O21" s="366"/>
      <c r="P21" s="366"/>
      <c r="Q21" s="377"/>
      <c r="R21" s="366"/>
      <c r="S21" s="366">
        <f>IFERROR(VLOOKUP(G21,'2022年間集計'!$E$4:$AO$82,37,FALSE),"0")</f>
        <v>18</v>
      </c>
      <c r="T21" s="378">
        <v>1</v>
      </c>
      <c r="U21" s="366">
        <f t="shared" si="2"/>
        <v>19</v>
      </c>
      <c r="X21" s="231" t="s">
        <v>132</v>
      </c>
      <c r="Y21" s="225"/>
      <c r="Z21" s="225" t="s">
        <v>184</v>
      </c>
      <c r="AA21" s="226" t="s">
        <v>653</v>
      </c>
      <c r="AB21" s="227" t="str">
        <f>G30</f>
        <v>篠塚 和明</v>
      </c>
      <c r="AC21" s="111"/>
      <c r="AD21" s="98"/>
      <c r="AE21" s="98"/>
      <c r="AF21" s="98"/>
      <c r="AG21" s="98"/>
    </row>
    <row r="22" spans="1:35" s="12" customFormat="1" ht="21" customHeight="1">
      <c r="A22" s="370">
        <f t="shared" si="8"/>
        <v>20</v>
      </c>
      <c r="B22" s="371" t="s">
        <v>71</v>
      </c>
      <c r="C22" s="406" t="s">
        <v>158</v>
      </c>
      <c r="D22" s="412" t="s">
        <v>37</v>
      </c>
      <c r="E22" s="412" t="s">
        <v>248</v>
      </c>
      <c r="F22" s="412" t="s">
        <v>4</v>
      </c>
      <c r="G22" s="407" t="s">
        <v>797</v>
      </c>
      <c r="H22" s="375" t="str">
        <f>VLOOKUP(G22,'2022年間集計'!$E$4:$G$82,2,FALSE)</f>
        <v>Gold</v>
      </c>
      <c r="I22" s="375">
        <v>10</v>
      </c>
      <c r="J22" s="375">
        <v>42</v>
      </c>
      <c r="K22" s="375">
        <v>45</v>
      </c>
      <c r="L22" s="366">
        <f t="shared" si="0"/>
        <v>87</v>
      </c>
      <c r="M22" s="366">
        <f t="shared" si="1"/>
        <v>77</v>
      </c>
      <c r="N22" s="366"/>
      <c r="O22" s="366" t="s">
        <v>342</v>
      </c>
      <c r="P22" s="366"/>
      <c r="Q22" s="377"/>
      <c r="R22" s="366"/>
      <c r="S22" s="366">
        <f>IFERROR(VLOOKUP(G22,'2022年間集計'!$E$4:$AO$82,37,FALSE),"0")</f>
        <v>8</v>
      </c>
      <c r="T22" s="378">
        <v>1</v>
      </c>
      <c r="U22" s="366">
        <f t="shared" si="2"/>
        <v>9</v>
      </c>
      <c r="X22" s="231" t="s">
        <v>183</v>
      </c>
      <c r="Y22" s="225"/>
      <c r="Z22" s="225" t="s">
        <v>89</v>
      </c>
      <c r="AA22" s="226" t="s">
        <v>763</v>
      </c>
      <c r="AB22" s="227" t="str">
        <f t="shared" ref="AB22:AB23" si="9">G31</f>
        <v>山並 正則</v>
      </c>
      <c r="AC22" s="111"/>
      <c r="AD22" s="98"/>
      <c r="AE22" s="98"/>
      <c r="AF22" s="98"/>
      <c r="AG22" s="98"/>
    </row>
    <row r="23" spans="1:35" s="12" customFormat="1" ht="21" customHeight="1">
      <c r="A23" s="370">
        <f t="shared" si="8"/>
        <v>21</v>
      </c>
      <c r="B23" s="371" t="s">
        <v>796</v>
      </c>
      <c r="C23" s="406" t="s">
        <v>553</v>
      </c>
      <c r="D23" s="411" t="s">
        <v>38</v>
      </c>
      <c r="E23" s="411" t="s">
        <v>39</v>
      </c>
      <c r="F23" s="412" t="s">
        <v>40</v>
      </c>
      <c r="G23" s="407" t="s">
        <v>559</v>
      </c>
      <c r="H23" s="375" t="str">
        <f>VLOOKUP(G23,'2022年間集計'!$E$4:$G$82,2,FALSE)</f>
        <v>Green</v>
      </c>
      <c r="I23" s="375">
        <v>36</v>
      </c>
      <c r="J23" s="375">
        <v>54</v>
      </c>
      <c r="K23" s="375">
        <v>59</v>
      </c>
      <c r="L23" s="366">
        <f t="shared" si="0"/>
        <v>113</v>
      </c>
      <c r="M23" s="366">
        <f t="shared" si="1"/>
        <v>77</v>
      </c>
      <c r="N23" s="366"/>
      <c r="O23" s="366"/>
      <c r="P23" s="366"/>
      <c r="Q23" s="377"/>
      <c r="R23" s="366"/>
      <c r="S23" s="366">
        <f>IFERROR(VLOOKUP(G23,'2022年間集計'!$E$4:$AO$82,37,FALSE),"0")</f>
        <v>4</v>
      </c>
      <c r="T23" s="378">
        <v>1</v>
      </c>
      <c r="U23" s="366">
        <f t="shared" si="2"/>
        <v>5</v>
      </c>
      <c r="X23" s="231" t="s">
        <v>133</v>
      </c>
      <c r="Y23" s="225"/>
      <c r="Z23" s="225" t="s">
        <v>182</v>
      </c>
      <c r="AA23" s="226" t="s">
        <v>651</v>
      </c>
      <c r="AB23" s="227" t="str">
        <f t="shared" si="9"/>
        <v>堀 雅博</v>
      </c>
      <c r="AC23" s="111"/>
      <c r="AD23" s="98"/>
      <c r="AE23" s="98"/>
      <c r="AF23" s="98"/>
      <c r="AG23" s="98"/>
    </row>
    <row r="24" spans="1:35" s="12" customFormat="1" ht="21" customHeight="1">
      <c r="A24" s="370">
        <f t="shared" si="8"/>
        <v>22</v>
      </c>
      <c r="B24" s="371" t="s">
        <v>71</v>
      </c>
      <c r="C24" s="406" t="s">
        <v>335</v>
      </c>
      <c r="D24" s="411" t="s">
        <v>297</v>
      </c>
      <c r="E24" s="411" t="s">
        <v>298</v>
      </c>
      <c r="F24" s="412" t="s">
        <v>84</v>
      </c>
      <c r="G24" s="407" t="s">
        <v>566</v>
      </c>
      <c r="H24" s="375" t="str">
        <f>VLOOKUP(G24,'2022年間集計'!$E$4:$G$82,2,FALSE)</f>
        <v>Gold</v>
      </c>
      <c r="I24" s="375">
        <v>18</v>
      </c>
      <c r="J24" s="375">
        <v>51</v>
      </c>
      <c r="K24" s="375">
        <v>45</v>
      </c>
      <c r="L24" s="366">
        <f t="shared" si="0"/>
        <v>96</v>
      </c>
      <c r="M24" s="366">
        <f t="shared" si="1"/>
        <v>78</v>
      </c>
      <c r="N24" s="366"/>
      <c r="O24" s="366"/>
      <c r="P24" s="366"/>
      <c r="Q24" s="377"/>
      <c r="R24" s="366"/>
      <c r="S24" s="366">
        <f>IFERROR(VLOOKUP(G24,'2022年間集計'!$E$4:$AO$82,37,FALSE),"0")</f>
        <v>25</v>
      </c>
      <c r="T24" s="378">
        <v>1</v>
      </c>
      <c r="U24" s="366">
        <f t="shared" si="2"/>
        <v>26</v>
      </c>
      <c r="X24" s="231" t="s">
        <v>141</v>
      </c>
      <c r="Y24" s="225"/>
      <c r="Z24" s="225" t="s">
        <v>754</v>
      </c>
      <c r="AA24" s="226" t="s">
        <v>860</v>
      </c>
      <c r="AB24" s="227" t="str">
        <f>G35</f>
        <v>香村 忠宏</v>
      </c>
      <c r="AC24" s="112"/>
      <c r="AD24" s="98"/>
      <c r="AE24" s="98"/>
      <c r="AF24" s="98"/>
      <c r="AG24" s="98"/>
    </row>
    <row r="25" spans="1:35" s="12" customFormat="1" ht="21" customHeight="1">
      <c r="A25" s="370">
        <f t="shared" si="8"/>
        <v>23</v>
      </c>
      <c r="B25" s="371" t="s">
        <v>796</v>
      </c>
      <c r="C25" s="406" t="s">
        <v>109</v>
      </c>
      <c r="D25" s="411" t="s">
        <v>206</v>
      </c>
      <c r="E25" s="411" t="s">
        <v>207</v>
      </c>
      <c r="F25" s="412" t="s">
        <v>363</v>
      </c>
      <c r="G25" s="407" t="s">
        <v>801</v>
      </c>
      <c r="H25" s="375" t="str">
        <f>VLOOKUP(G25,'2022年間集計'!$E$4:$G$82,2,FALSE)</f>
        <v>Gold</v>
      </c>
      <c r="I25" s="375">
        <v>25</v>
      </c>
      <c r="J25" s="375">
        <v>52</v>
      </c>
      <c r="K25" s="375">
        <v>51</v>
      </c>
      <c r="L25" s="366">
        <f t="shared" si="0"/>
        <v>103</v>
      </c>
      <c r="M25" s="366">
        <f t="shared" si="1"/>
        <v>78</v>
      </c>
      <c r="N25" s="366"/>
      <c r="O25" s="366"/>
      <c r="P25" s="366"/>
      <c r="Q25" s="377"/>
      <c r="R25" s="366"/>
      <c r="S25" s="366">
        <f>IFERROR(VLOOKUP(G25,'2022年間集計'!$E$4:$AO$82,37,FALSE),"0")</f>
        <v>15</v>
      </c>
      <c r="T25" s="378">
        <v>1</v>
      </c>
      <c r="U25" s="366">
        <f t="shared" si="2"/>
        <v>16</v>
      </c>
      <c r="X25" s="231" t="s">
        <v>142</v>
      </c>
      <c r="Y25" s="225"/>
      <c r="Z25" s="225"/>
      <c r="AA25" s="226"/>
      <c r="AB25" s="227" t="str">
        <f>G36</f>
        <v>森 成高</v>
      </c>
      <c r="AC25" s="111"/>
      <c r="AD25" s="98"/>
      <c r="AE25" s="98"/>
      <c r="AF25" s="98"/>
      <c r="AG25" s="98"/>
    </row>
    <row r="26" spans="1:35" s="12" customFormat="1" ht="21" customHeight="1">
      <c r="A26" s="370">
        <f t="shared" si="8"/>
        <v>24</v>
      </c>
      <c r="B26" s="371" t="s">
        <v>71</v>
      </c>
      <c r="C26" s="406" t="s">
        <v>551</v>
      </c>
      <c r="D26" s="411" t="s">
        <v>63</v>
      </c>
      <c r="E26" s="411" t="s">
        <v>54</v>
      </c>
      <c r="F26" s="412" t="s">
        <v>383</v>
      </c>
      <c r="G26" s="407" t="s">
        <v>806</v>
      </c>
      <c r="H26" s="375" t="str">
        <f>VLOOKUP(G26,'2022年間集計'!$E$4:$G$82,2,FALSE)</f>
        <v>Gold</v>
      </c>
      <c r="I26" s="375">
        <v>9</v>
      </c>
      <c r="J26" s="376">
        <v>42</v>
      </c>
      <c r="K26" s="375">
        <v>47</v>
      </c>
      <c r="L26" s="366">
        <f t="shared" si="0"/>
        <v>89</v>
      </c>
      <c r="M26" s="366">
        <f t="shared" si="1"/>
        <v>80</v>
      </c>
      <c r="N26" s="366"/>
      <c r="O26" s="366" t="s">
        <v>351</v>
      </c>
      <c r="P26" s="366" t="s">
        <v>348</v>
      </c>
      <c r="Q26" s="377"/>
      <c r="R26" s="366"/>
      <c r="S26" s="366">
        <f>IFERROR(VLOOKUP(G26,'2022年間集計'!$E$4:$AO$82,37,FALSE),"0")</f>
        <v>24</v>
      </c>
      <c r="T26" s="372">
        <v>1</v>
      </c>
      <c r="U26" s="366">
        <f t="shared" si="2"/>
        <v>25</v>
      </c>
      <c r="X26" s="231" t="s">
        <v>143</v>
      </c>
      <c r="Y26" s="225"/>
      <c r="Z26" s="225"/>
      <c r="AA26" s="226"/>
      <c r="AB26" s="227"/>
      <c r="AC26" s="98"/>
      <c r="AD26" s="98"/>
      <c r="AE26" s="98"/>
      <c r="AF26" s="98"/>
      <c r="AG26" s="98"/>
    </row>
    <row r="27" spans="1:35" s="12" customFormat="1" ht="21" customHeight="1">
      <c r="A27" s="370">
        <f t="shared" si="8"/>
        <v>25</v>
      </c>
      <c r="B27" s="371" t="s">
        <v>71</v>
      </c>
      <c r="C27" s="406" t="s">
        <v>335</v>
      </c>
      <c r="D27" s="411" t="s">
        <v>53</v>
      </c>
      <c r="E27" s="411" t="s">
        <v>44</v>
      </c>
      <c r="F27" s="412" t="s">
        <v>3</v>
      </c>
      <c r="G27" s="407" t="s">
        <v>814</v>
      </c>
      <c r="H27" s="375" t="str">
        <f>VLOOKUP(G27,'2022年間集計'!$E$4:$G$82,2,FALSE)</f>
        <v>Blue</v>
      </c>
      <c r="I27" s="375">
        <v>19</v>
      </c>
      <c r="J27" s="388">
        <v>45</v>
      </c>
      <c r="K27" s="375">
        <v>54</v>
      </c>
      <c r="L27" s="366">
        <f t="shared" si="0"/>
        <v>99</v>
      </c>
      <c r="M27" s="366">
        <f t="shared" si="1"/>
        <v>80</v>
      </c>
      <c r="N27" s="366"/>
      <c r="O27" s="366"/>
      <c r="P27" s="366"/>
      <c r="Q27" s="377"/>
      <c r="R27" s="366"/>
      <c r="S27" s="366">
        <f>IFERROR(VLOOKUP(G27,'2022年間集計'!$E$4:$AO$82,37,FALSE),"0")</f>
        <v>4</v>
      </c>
      <c r="T27" s="372">
        <v>1</v>
      </c>
      <c r="U27" s="366">
        <f t="shared" si="2"/>
        <v>5</v>
      </c>
      <c r="X27" s="231" t="s">
        <v>144</v>
      </c>
      <c r="Y27" s="225"/>
      <c r="Z27" s="225"/>
      <c r="AA27" s="226"/>
      <c r="AB27" s="227"/>
      <c r="AC27" s="98"/>
      <c r="AD27" s="98"/>
      <c r="AE27" s="98"/>
      <c r="AF27" s="98"/>
      <c r="AG27" s="98"/>
    </row>
    <row r="28" spans="1:35" s="12" customFormat="1" ht="21" customHeight="1">
      <c r="A28" s="370">
        <f t="shared" si="8"/>
        <v>26</v>
      </c>
      <c r="B28" s="371" t="s">
        <v>71</v>
      </c>
      <c r="C28" s="406" t="s">
        <v>335</v>
      </c>
      <c r="D28" s="412" t="s">
        <v>277</v>
      </c>
      <c r="E28" s="412" t="s">
        <v>278</v>
      </c>
      <c r="F28" s="412" t="s">
        <v>359</v>
      </c>
      <c r="G28" s="407" t="s">
        <v>846</v>
      </c>
      <c r="H28" s="375" t="str">
        <f>VLOOKUP(G28,'2022年間集計'!$E$4:$G$82,2,FALSE)</f>
        <v>Gold</v>
      </c>
      <c r="I28" s="375">
        <v>30</v>
      </c>
      <c r="J28" s="376">
        <v>52</v>
      </c>
      <c r="K28" s="375">
        <v>58</v>
      </c>
      <c r="L28" s="366">
        <f t="shared" si="0"/>
        <v>110</v>
      </c>
      <c r="M28" s="366">
        <f t="shared" si="1"/>
        <v>80</v>
      </c>
      <c r="N28" s="366"/>
      <c r="O28" s="366"/>
      <c r="P28" s="366"/>
      <c r="Q28" s="377"/>
      <c r="R28" s="366"/>
      <c r="S28" s="366">
        <f>IFERROR(VLOOKUP(G28,'2022年間集計'!$E$4:$AO$82,37,FALSE),"0")</f>
        <v>1</v>
      </c>
      <c r="T28" s="372">
        <v>1</v>
      </c>
      <c r="U28" s="366">
        <f t="shared" si="2"/>
        <v>2</v>
      </c>
      <c r="X28" s="231" t="s">
        <v>145</v>
      </c>
      <c r="Y28" s="225"/>
      <c r="Z28" s="225"/>
      <c r="AA28" s="226"/>
      <c r="AB28" s="227"/>
      <c r="AC28" s="215"/>
      <c r="AD28" s="105"/>
      <c r="AE28" s="105"/>
      <c r="AF28" s="105"/>
      <c r="AG28" s="98"/>
    </row>
    <row r="29" spans="1:35" s="12" customFormat="1" ht="21" customHeight="1" thickBot="1">
      <c r="A29" s="370">
        <f t="shared" si="8"/>
        <v>27</v>
      </c>
      <c r="B29" s="371" t="s">
        <v>796</v>
      </c>
      <c r="C29" s="406" t="s">
        <v>109</v>
      </c>
      <c r="D29" s="411" t="s">
        <v>301</v>
      </c>
      <c r="E29" s="411" t="s">
        <v>302</v>
      </c>
      <c r="F29" s="412" t="s">
        <v>390</v>
      </c>
      <c r="G29" s="407" t="s">
        <v>567</v>
      </c>
      <c r="H29" s="375" t="str">
        <f>VLOOKUP(G29,'2022年間集計'!$E$4:$G$82,2,FALSE)</f>
        <v>Gold</v>
      </c>
      <c r="I29" s="375">
        <v>13</v>
      </c>
      <c r="J29" s="375">
        <v>46</v>
      </c>
      <c r="K29" s="375">
        <v>48</v>
      </c>
      <c r="L29" s="366">
        <f t="shared" si="0"/>
        <v>94</v>
      </c>
      <c r="M29" s="366">
        <f t="shared" si="1"/>
        <v>81</v>
      </c>
      <c r="N29" s="366"/>
      <c r="O29" s="366"/>
      <c r="P29" s="366"/>
      <c r="Q29" s="377"/>
      <c r="R29" s="366"/>
      <c r="S29" s="366">
        <f>IFERROR(VLOOKUP(G29,'2022年間集計'!$E$4:$AO$82,37,FALSE),"0")</f>
        <v>29</v>
      </c>
      <c r="T29" s="372">
        <v>1</v>
      </c>
      <c r="U29" s="366">
        <f t="shared" si="2"/>
        <v>30</v>
      </c>
      <c r="X29" s="231" t="s">
        <v>185</v>
      </c>
      <c r="Y29" s="222">
        <v>20</v>
      </c>
      <c r="Z29" s="225"/>
      <c r="AA29" s="226"/>
      <c r="AB29" s="227" t="str">
        <f>G36</f>
        <v>森 成高</v>
      </c>
      <c r="AC29" s="216"/>
      <c r="AD29" s="217"/>
      <c r="AE29" s="217"/>
      <c r="AF29" s="105"/>
      <c r="AG29" s="105"/>
    </row>
    <row r="30" spans="1:35" s="12" customFormat="1" ht="21" customHeight="1">
      <c r="A30" s="370">
        <f t="shared" si="8"/>
        <v>28</v>
      </c>
      <c r="B30" s="371" t="s">
        <v>71</v>
      </c>
      <c r="C30" s="406" t="s">
        <v>332</v>
      </c>
      <c r="D30" s="412" t="s">
        <v>102</v>
      </c>
      <c r="E30" s="412" t="s">
        <v>103</v>
      </c>
      <c r="F30" s="412" t="s">
        <v>386</v>
      </c>
      <c r="G30" s="407" t="s">
        <v>283</v>
      </c>
      <c r="H30" s="375" t="str">
        <f>VLOOKUP(G30,'2022年間集計'!$E$4:$G$82,2,FALSE)</f>
        <v>Blue</v>
      </c>
      <c r="I30" s="375">
        <v>16</v>
      </c>
      <c r="J30" s="375">
        <v>51</v>
      </c>
      <c r="K30" s="375">
        <v>46</v>
      </c>
      <c r="L30" s="366">
        <f t="shared" si="0"/>
        <v>97</v>
      </c>
      <c r="M30" s="366">
        <f>IFERROR(L30-I30,"200")</f>
        <v>81</v>
      </c>
      <c r="N30" s="366"/>
      <c r="O30" s="366"/>
      <c r="P30" s="366"/>
      <c r="Q30" s="377" t="s">
        <v>352</v>
      </c>
      <c r="R30" s="366"/>
      <c r="S30" s="366">
        <f>IFERROR(VLOOKUP(G30,'2022年間集計'!$E$4:$AO$82,37,FALSE),"0")</f>
        <v>3</v>
      </c>
      <c r="T30" s="372">
        <v>1</v>
      </c>
      <c r="U30" s="431">
        <f t="shared" si="2"/>
        <v>4</v>
      </c>
      <c r="X30" s="231" t="s">
        <v>156</v>
      </c>
      <c r="Y30" s="222">
        <v>20</v>
      </c>
      <c r="Z30" s="233"/>
      <c r="AA30" s="234"/>
      <c r="AB30" s="227" t="str">
        <f>G5</f>
        <v>長井 俊志</v>
      </c>
      <c r="AC30" s="209">
        <f>J5</f>
        <v>38</v>
      </c>
      <c r="AD30" s="209">
        <f>K5</f>
        <v>44</v>
      </c>
      <c r="AE30" s="211">
        <f>AC30+AD30</f>
        <v>82</v>
      </c>
      <c r="AF30" s="108"/>
      <c r="AG30" s="108"/>
    </row>
    <row r="31" spans="1:35" s="12" customFormat="1" ht="21" customHeight="1" thickBot="1">
      <c r="A31" s="370">
        <f t="shared" si="8"/>
        <v>29</v>
      </c>
      <c r="B31" s="371" t="s">
        <v>71</v>
      </c>
      <c r="C31" s="406" t="s">
        <v>158</v>
      </c>
      <c r="D31" s="438" t="s">
        <v>299</v>
      </c>
      <c r="E31" s="438" t="s">
        <v>300</v>
      </c>
      <c r="F31" s="439" t="s">
        <v>3</v>
      </c>
      <c r="G31" s="407" t="s">
        <v>808</v>
      </c>
      <c r="H31" s="375" t="e">
        <f>VLOOKUP(G31,'2022年間集計'!$E$4:$G$82,2,FALSE)</f>
        <v>#N/A</v>
      </c>
      <c r="I31" s="375">
        <v>32</v>
      </c>
      <c r="J31" s="375">
        <v>57</v>
      </c>
      <c r="K31" s="375">
        <v>56</v>
      </c>
      <c r="L31" s="366">
        <f t="shared" si="0"/>
        <v>113</v>
      </c>
      <c r="M31" s="366">
        <f t="shared" ref="M31:M37" si="10">L31-I31</f>
        <v>81</v>
      </c>
      <c r="N31" s="366"/>
      <c r="O31" s="366"/>
      <c r="P31" s="366"/>
      <c r="Q31" s="377"/>
      <c r="R31" s="366"/>
      <c r="S31" s="366" t="str">
        <f>IFERROR(VLOOKUP(G31,'2022年間集計'!$E$4:$AO$82,37,FALSE),"0")</f>
        <v>0</v>
      </c>
      <c r="T31" s="372">
        <v>1</v>
      </c>
      <c r="U31" s="366">
        <f t="shared" si="2"/>
        <v>1</v>
      </c>
      <c r="X31" s="349" t="s">
        <v>157</v>
      </c>
      <c r="Y31" s="228"/>
      <c r="Z31" s="228" t="s">
        <v>357</v>
      </c>
      <c r="AA31" s="229" t="s">
        <v>654</v>
      </c>
      <c r="AB31" s="362" t="str">
        <f>G41</f>
        <v>一杉 守宏</v>
      </c>
      <c r="AC31" s="212">
        <f>J41</f>
        <v>47</v>
      </c>
      <c r="AD31" s="212">
        <f>K41</f>
        <v>40</v>
      </c>
      <c r="AE31" s="214">
        <v>89</v>
      </c>
      <c r="AF31" s="14"/>
      <c r="AG31" s="14"/>
      <c r="AH31" s="14"/>
      <c r="AI31" s="14"/>
    </row>
    <row r="32" spans="1:35" ht="21" customHeight="1">
      <c r="A32" s="370">
        <f t="shared" si="8"/>
        <v>30</v>
      </c>
      <c r="B32" s="371" t="s">
        <v>71</v>
      </c>
      <c r="C32" s="406" t="s">
        <v>331</v>
      </c>
      <c r="D32" s="411" t="s">
        <v>211</v>
      </c>
      <c r="E32" s="411" t="s">
        <v>212</v>
      </c>
      <c r="F32" s="412" t="s">
        <v>364</v>
      </c>
      <c r="G32" s="407" t="s">
        <v>812</v>
      </c>
      <c r="H32" s="375" t="str">
        <f>VLOOKUP(G32,'2022年間集計'!$E$4:$G$82,2,FALSE)</f>
        <v>Blue</v>
      </c>
      <c r="I32" s="375">
        <v>36</v>
      </c>
      <c r="J32" s="376">
        <v>56</v>
      </c>
      <c r="K32" s="375">
        <v>61</v>
      </c>
      <c r="L32" s="366">
        <f t="shared" si="0"/>
        <v>117</v>
      </c>
      <c r="M32" s="366">
        <f t="shared" si="10"/>
        <v>81</v>
      </c>
      <c r="N32" s="366"/>
      <c r="O32" s="366"/>
      <c r="P32" s="366"/>
      <c r="Q32" s="377"/>
      <c r="R32" s="366"/>
      <c r="S32" s="366">
        <f>IFERROR(VLOOKUP(G32,'2022年間集計'!$E$4:$AO$82,37,FALSE),"0")</f>
        <v>4</v>
      </c>
      <c r="T32" s="372">
        <v>1</v>
      </c>
      <c r="U32" s="366">
        <f t="shared" si="2"/>
        <v>5</v>
      </c>
    </row>
    <row r="33" spans="1:22" ht="21" customHeight="1">
      <c r="A33" s="370">
        <f t="shared" si="8"/>
        <v>31</v>
      </c>
      <c r="B33" s="371" t="s">
        <v>71</v>
      </c>
      <c r="C33" s="406" t="s">
        <v>555</v>
      </c>
      <c r="D33" s="411" t="s">
        <v>198</v>
      </c>
      <c r="E33" s="411" t="s">
        <v>199</v>
      </c>
      <c r="F33" s="412" t="s">
        <v>360</v>
      </c>
      <c r="G33" s="407" t="s">
        <v>834</v>
      </c>
      <c r="H33" s="375" t="str">
        <f>VLOOKUP(G33,'2022年間集計'!$E$4:$G$82,2,FALSE)</f>
        <v>Gold</v>
      </c>
      <c r="I33" s="375">
        <v>15</v>
      </c>
      <c r="J33" s="408">
        <v>47</v>
      </c>
      <c r="K33" s="408">
        <v>50</v>
      </c>
      <c r="L33" s="366">
        <f t="shared" si="0"/>
        <v>97</v>
      </c>
      <c r="M33" s="366">
        <f t="shared" si="10"/>
        <v>82</v>
      </c>
      <c r="N33" s="409"/>
      <c r="O33" s="409" t="s">
        <v>354</v>
      </c>
      <c r="P33" s="409" t="s">
        <v>866</v>
      </c>
      <c r="Q33" s="410"/>
      <c r="R33" s="424"/>
      <c r="S33" s="366">
        <f>IFERROR(VLOOKUP(G33,'2022年間集計'!$E$4:$AO$82,37,FALSE),"0")</f>
        <v>48</v>
      </c>
      <c r="T33" s="372">
        <v>1</v>
      </c>
      <c r="U33" s="366">
        <f t="shared" si="2"/>
        <v>49</v>
      </c>
    </row>
    <row r="34" spans="1:22" ht="21" customHeight="1">
      <c r="A34" s="370">
        <f t="shared" si="8"/>
        <v>32</v>
      </c>
      <c r="B34" s="371" t="s">
        <v>71</v>
      </c>
      <c r="C34" s="406" t="s">
        <v>335</v>
      </c>
      <c r="D34" s="412" t="s">
        <v>10</v>
      </c>
      <c r="E34" s="412" t="s">
        <v>11</v>
      </c>
      <c r="F34" s="412" t="s">
        <v>3</v>
      </c>
      <c r="G34" s="407" t="s">
        <v>859</v>
      </c>
      <c r="H34" s="375" t="str">
        <f>VLOOKUP(G34,'2022年間集計'!$E$4:$G$82,2,FALSE)</f>
        <v>Green</v>
      </c>
      <c r="I34" s="375">
        <v>28</v>
      </c>
      <c r="J34" s="408">
        <v>56</v>
      </c>
      <c r="K34" s="408">
        <v>56</v>
      </c>
      <c r="L34" s="366">
        <f t="shared" si="0"/>
        <v>112</v>
      </c>
      <c r="M34" s="366">
        <f t="shared" si="10"/>
        <v>84</v>
      </c>
      <c r="N34" s="409"/>
      <c r="O34" s="409"/>
      <c r="P34" s="409"/>
      <c r="Q34" s="410"/>
      <c r="R34" s="409"/>
      <c r="S34" s="366">
        <f>IFERROR(VLOOKUP(G34,'2022年間集計'!$E$4:$AO$82,37,FALSE),"0")</f>
        <v>11</v>
      </c>
      <c r="T34" s="372">
        <v>1</v>
      </c>
      <c r="U34" s="366">
        <f t="shared" si="2"/>
        <v>12</v>
      </c>
    </row>
    <row r="35" spans="1:22" ht="21" customHeight="1">
      <c r="A35" s="370">
        <f t="shared" si="8"/>
        <v>33</v>
      </c>
      <c r="B35" s="371" t="s">
        <v>71</v>
      </c>
      <c r="C35" s="406" t="s">
        <v>332</v>
      </c>
      <c r="D35" s="411" t="s">
        <v>239</v>
      </c>
      <c r="E35" s="411" t="s">
        <v>57</v>
      </c>
      <c r="F35" s="412" t="s">
        <v>372</v>
      </c>
      <c r="G35" s="407" t="s">
        <v>836</v>
      </c>
      <c r="H35" s="375" t="str">
        <f>VLOOKUP(G35,'2022年間集計'!$E$4:$G$82,2,FALSE)</f>
        <v>Gold</v>
      </c>
      <c r="I35" s="375">
        <v>21</v>
      </c>
      <c r="J35" s="423">
        <v>52</v>
      </c>
      <c r="K35" s="408">
        <v>54</v>
      </c>
      <c r="L35" s="366">
        <f t="shared" si="0"/>
        <v>106</v>
      </c>
      <c r="M35" s="366">
        <f t="shared" si="10"/>
        <v>85</v>
      </c>
      <c r="N35" s="409"/>
      <c r="O35" s="409"/>
      <c r="P35" s="409"/>
      <c r="Q35" s="410"/>
      <c r="R35" s="409"/>
      <c r="S35" s="366">
        <f>IFERROR(VLOOKUP(G35,'2022年間集計'!$E$4:$AO$82,37,FALSE),"0")</f>
        <v>12</v>
      </c>
      <c r="T35" s="372">
        <v>1</v>
      </c>
      <c r="U35" s="366">
        <f t="shared" si="2"/>
        <v>13</v>
      </c>
    </row>
    <row r="36" spans="1:22" ht="21" customHeight="1">
      <c r="A36" s="370">
        <f t="shared" si="8"/>
        <v>34</v>
      </c>
      <c r="B36" s="371" t="s">
        <v>71</v>
      </c>
      <c r="C36" s="406" t="s">
        <v>555</v>
      </c>
      <c r="D36" s="411" t="s">
        <v>250</v>
      </c>
      <c r="E36" s="411" t="s">
        <v>251</v>
      </c>
      <c r="F36" s="412" t="s">
        <v>376</v>
      </c>
      <c r="G36" s="407" t="s">
        <v>799</v>
      </c>
      <c r="H36" s="375" t="str">
        <f>VLOOKUP(G36,'2022年間集計'!$E$4:$G$82,2,FALSE)</f>
        <v>Gold</v>
      </c>
      <c r="I36" s="375">
        <v>26</v>
      </c>
      <c r="J36" s="408">
        <v>53</v>
      </c>
      <c r="K36" s="408">
        <v>58</v>
      </c>
      <c r="L36" s="366">
        <f t="shared" si="0"/>
        <v>111</v>
      </c>
      <c r="M36" s="366">
        <f t="shared" si="10"/>
        <v>85</v>
      </c>
      <c r="N36" s="409"/>
      <c r="O36" s="409"/>
      <c r="P36" s="409"/>
      <c r="Q36" s="410"/>
      <c r="R36" s="409"/>
      <c r="S36" s="366">
        <f>IFERROR(VLOOKUP(G36,'2022年間集計'!$E$4:$AO$82,37,FALSE),"0")</f>
        <v>6</v>
      </c>
      <c r="T36" s="372">
        <v>1</v>
      </c>
      <c r="U36" s="366">
        <f t="shared" si="2"/>
        <v>7</v>
      </c>
      <c r="V36" s="431">
        <v>27</v>
      </c>
    </row>
    <row r="37" spans="1:22" ht="21" customHeight="1">
      <c r="A37" s="370">
        <f t="shared" si="8"/>
        <v>35</v>
      </c>
      <c r="B37" s="371" t="s">
        <v>71</v>
      </c>
      <c r="C37" s="406" t="s">
        <v>551</v>
      </c>
      <c r="D37" s="411" t="s">
        <v>304</v>
      </c>
      <c r="E37" s="411" t="s">
        <v>285</v>
      </c>
      <c r="F37" s="412" t="s">
        <v>3</v>
      </c>
      <c r="G37" s="407" t="s">
        <v>807</v>
      </c>
      <c r="H37" s="375" t="str">
        <f>VLOOKUP(G37,'2022年間集計'!$E$4:$G$82,2,FALSE)</f>
        <v>Green</v>
      </c>
      <c r="I37" s="375">
        <v>36</v>
      </c>
      <c r="J37" s="408">
        <v>64</v>
      </c>
      <c r="K37" s="408">
        <v>59</v>
      </c>
      <c r="L37" s="366">
        <f t="shared" si="0"/>
        <v>123</v>
      </c>
      <c r="M37" s="366">
        <f t="shared" si="10"/>
        <v>87</v>
      </c>
      <c r="N37" s="409"/>
      <c r="O37" s="409"/>
      <c r="P37" s="409"/>
      <c r="Q37" s="410"/>
      <c r="R37" s="409"/>
      <c r="S37" s="366">
        <f>IFERROR(VLOOKUP(G37,'2022年間集計'!$E$4:$AO$82,37,FALSE),"0")</f>
        <v>2</v>
      </c>
      <c r="T37" s="372">
        <v>1</v>
      </c>
      <c r="U37" s="431">
        <f t="shared" si="2"/>
        <v>3</v>
      </c>
    </row>
    <row r="38" spans="1:22" ht="21" customHeight="1">
      <c r="A38" s="440">
        <f t="shared" si="8"/>
        <v>36</v>
      </c>
      <c r="B38" s="371" t="s">
        <v>71</v>
      </c>
      <c r="C38" s="406" t="s">
        <v>550</v>
      </c>
      <c r="D38" s="411" t="s">
        <v>855</v>
      </c>
      <c r="E38" s="411" t="s">
        <v>672</v>
      </c>
      <c r="F38" s="411" t="s">
        <v>187</v>
      </c>
      <c r="G38" s="407" t="s">
        <v>792</v>
      </c>
      <c r="H38" s="375" t="str">
        <f>VLOOKUP(G38,'2022年間集計'!$E$4:$G$82,2,FALSE)</f>
        <v>Blue</v>
      </c>
      <c r="I38" s="375" t="s">
        <v>677</v>
      </c>
      <c r="J38" s="375">
        <v>57</v>
      </c>
      <c r="K38" s="375">
        <v>54</v>
      </c>
      <c r="L38" s="366">
        <f t="shared" si="0"/>
        <v>111</v>
      </c>
      <c r="M38" s="366"/>
      <c r="N38" s="366"/>
      <c r="O38" s="366"/>
      <c r="P38" s="366"/>
      <c r="Q38" s="377"/>
      <c r="R38" s="366"/>
      <c r="S38" s="366">
        <f>IFERROR(VLOOKUP(G38,'2022年間集計'!$E$4:$AO$82,37,FALSE),"0")</f>
        <v>1</v>
      </c>
      <c r="T38" s="372">
        <v>1</v>
      </c>
      <c r="U38" s="431">
        <f t="shared" si="2"/>
        <v>2</v>
      </c>
    </row>
    <row r="39" spans="1:22" ht="21" customHeight="1">
      <c r="A39" s="441">
        <f t="shared" si="8"/>
        <v>37</v>
      </c>
      <c r="B39" s="425" t="s">
        <v>796</v>
      </c>
      <c r="C39" s="425" t="s">
        <v>109</v>
      </c>
      <c r="D39" s="426" t="s">
        <v>664</v>
      </c>
      <c r="E39" s="427" t="s">
        <v>665</v>
      </c>
      <c r="F39" s="428" t="s">
        <v>3</v>
      </c>
      <c r="G39" s="429" t="s">
        <v>848</v>
      </c>
      <c r="H39" s="430" t="str">
        <f>VLOOKUP(G39,'2022年間集計'!$E$4:$G$82,2,FALSE)</f>
        <v>Gold</v>
      </c>
      <c r="I39" s="430" t="s">
        <v>677</v>
      </c>
      <c r="J39" s="430">
        <v>61</v>
      </c>
      <c r="K39" s="430">
        <v>51</v>
      </c>
      <c r="L39" s="431">
        <v>112</v>
      </c>
      <c r="M39" s="431"/>
      <c r="N39" s="431"/>
      <c r="O39" s="431" t="s">
        <v>867</v>
      </c>
      <c r="P39" s="432"/>
      <c r="Q39" s="431"/>
      <c r="R39" s="431"/>
      <c r="S39" s="366">
        <f>IFERROR(VLOOKUP(G39,'2022年間集計'!$E$4:$AO$82,37,FALSE),"0")</f>
        <v>1</v>
      </c>
      <c r="T39" s="372">
        <v>1</v>
      </c>
      <c r="U39" s="431">
        <f t="shared" si="2"/>
        <v>2</v>
      </c>
    </row>
    <row r="40" spans="1:22" ht="21" customHeight="1">
      <c r="A40" s="16"/>
      <c r="B40" s="21"/>
      <c r="D40" s="19"/>
      <c r="E40" s="19"/>
      <c r="F40" s="37"/>
      <c r="H40" s="88"/>
      <c r="I40" s="88"/>
      <c r="J40" s="88"/>
      <c r="K40" s="6"/>
      <c r="L40" s="12"/>
      <c r="M40" s="12"/>
      <c r="P40" s="12"/>
      <c r="Q40" s="13"/>
      <c r="R40" s="366" t="s">
        <v>156</v>
      </c>
      <c r="T40" s="20"/>
    </row>
    <row r="41" spans="1:22" ht="21" customHeight="1">
      <c r="A41" s="16"/>
      <c r="B41" s="371" t="s">
        <v>795</v>
      </c>
      <c r="C41" s="371" t="s">
        <v>555</v>
      </c>
      <c r="D41" s="413" t="s">
        <v>849</v>
      </c>
      <c r="E41" s="413" t="s">
        <v>850</v>
      </c>
      <c r="F41" s="411" t="s">
        <v>187</v>
      </c>
      <c r="G41" s="374" t="s">
        <v>835</v>
      </c>
      <c r="H41" s="375" t="str">
        <f>VLOOKUP(G41,'2022年間集計'!$E$4:$G$110,2,FALSE)</f>
        <v>Gold</v>
      </c>
      <c r="I41" s="366" t="s">
        <v>831</v>
      </c>
      <c r="J41" s="375">
        <v>47</v>
      </c>
      <c r="K41" s="375">
        <v>40</v>
      </c>
      <c r="L41" s="395">
        <f>J41+K41</f>
        <v>87</v>
      </c>
      <c r="M41" s="366"/>
      <c r="N41" s="431"/>
      <c r="O41" s="434" t="s">
        <v>862</v>
      </c>
      <c r="P41" s="429"/>
      <c r="Q41" s="431"/>
      <c r="R41" s="451" t="s">
        <v>345</v>
      </c>
      <c r="S41" s="431"/>
      <c r="T41" s="431"/>
      <c r="U41" s="431"/>
    </row>
    <row r="42" spans="1:22" s="12" customFormat="1" ht="21" customHeight="1">
      <c r="A42" s="14"/>
      <c r="B42" s="371" t="s">
        <v>795</v>
      </c>
      <c r="C42" s="371" t="s">
        <v>332</v>
      </c>
      <c r="D42" s="413" t="s">
        <v>851</v>
      </c>
      <c r="E42" s="413" t="s">
        <v>852</v>
      </c>
      <c r="F42" s="413" t="s">
        <v>187</v>
      </c>
      <c r="G42" s="374" t="s">
        <v>837</v>
      </c>
      <c r="H42" s="375" t="str">
        <f>VLOOKUP(G42,'2022年間集計'!$E$4:$G$110,2,FALSE)</f>
        <v>Green</v>
      </c>
      <c r="I42" s="366" t="s">
        <v>831</v>
      </c>
      <c r="J42" s="375">
        <v>50</v>
      </c>
      <c r="K42" s="375">
        <v>48</v>
      </c>
      <c r="L42" s="395">
        <f>J42+K42</f>
        <v>98</v>
      </c>
      <c r="M42" s="392"/>
      <c r="N42" s="431"/>
      <c r="O42" s="431"/>
      <c r="P42" s="429" t="s">
        <v>353</v>
      </c>
      <c r="Q42" s="431" t="s">
        <v>865</v>
      </c>
      <c r="R42" s="433"/>
      <c r="S42" s="431"/>
      <c r="T42" s="431"/>
      <c r="U42" s="431"/>
    </row>
    <row r="43" spans="1:22" s="12" customFormat="1" ht="21" customHeight="1">
      <c r="A43" s="14"/>
      <c r="B43" s="371" t="s">
        <v>795</v>
      </c>
      <c r="C43" s="371" t="s">
        <v>332</v>
      </c>
      <c r="D43" s="413" t="s">
        <v>851</v>
      </c>
      <c r="E43" s="413" t="s">
        <v>853</v>
      </c>
      <c r="F43" s="414" t="s">
        <v>854</v>
      </c>
      <c r="G43" s="374" t="s">
        <v>838</v>
      </c>
      <c r="H43" s="375" t="str">
        <f>VLOOKUP(G43,'2022年間集計'!$E$4:$G$110,2,FALSE)</f>
        <v>Gold</v>
      </c>
      <c r="I43" s="366" t="s">
        <v>831</v>
      </c>
      <c r="J43" s="375">
        <v>55</v>
      </c>
      <c r="K43" s="375">
        <v>57</v>
      </c>
      <c r="L43" s="395">
        <f t="shared" ref="L43:L45" si="11">J43+K43</f>
        <v>112</v>
      </c>
      <c r="M43" s="366"/>
      <c r="N43" s="431"/>
      <c r="O43" s="431"/>
      <c r="P43" s="429"/>
      <c r="Q43" s="431"/>
      <c r="R43" s="431"/>
      <c r="S43" s="431"/>
      <c r="T43" s="431"/>
      <c r="U43" s="431"/>
    </row>
    <row r="44" spans="1:22" s="12" customFormat="1" ht="21" customHeight="1">
      <c r="A44" s="14"/>
      <c r="B44" s="371" t="s">
        <v>795</v>
      </c>
      <c r="C44" s="371" t="s">
        <v>158</v>
      </c>
      <c r="D44" s="413" t="s">
        <v>856</v>
      </c>
      <c r="E44" s="415" t="s">
        <v>857</v>
      </c>
      <c r="F44" s="416" t="s">
        <v>858</v>
      </c>
      <c r="G44" s="374" t="s">
        <v>843</v>
      </c>
      <c r="H44" s="375" t="str">
        <f>VLOOKUP(G44,'2022年間集計'!$E$4:$G$110,2,FALSE)</f>
        <v>Gold</v>
      </c>
      <c r="I44" s="366" t="s">
        <v>831</v>
      </c>
      <c r="J44" s="408">
        <v>64</v>
      </c>
      <c r="K44" s="408">
        <v>64</v>
      </c>
      <c r="L44" s="395">
        <f t="shared" si="11"/>
        <v>128</v>
      </c>
      <c r="M44" s="409"/>
      <c r="N44" s="431"/>
      <c r="O44" s="431"/>
      <c r="P44" s="429"/>
      <c r="Q44" s="431"/>
      <c r="R44" s="431"/>
      <c r="S44" s="431"/>
      <c r="T44" s="431"/>
      <c r="U44" s="431"/>
    </row>
    <row r="45" spans="1:22" s="12" customFormat="1" ht="21" customHeight="1">
      <c r="A45" s="14"/>
      <c r="B45" s="371" t="s">
        <v>795</v>
      </c>
      <c r="C45" s="371" t="s">
        <v>552</v>
      </c>
      <c r="D45" s="411" t="s">
        <v>260</v>
      </c>
      <c r="E45" s="411" t="s">
        <v>262</v>
      </c>
      <c r="F45" s="412" t="s">
        <v>3</v>
      </c>
      <c r="G45" s="374" t="s">
        <v>845</v>
      </c>
      <c r="H45" s="375" t="str">
        <f>VLOOKUP(G45,'2022年間集計'!$E$4:$G$110,2,FALSE)</f>
        <v>Green</v>
      </c>
      <c r="I45" s="366" t="s">
        <v>831</v>
      </c>
      <c r="J45" s="408">
        <v>61</v>
      </c>
      <c r="K45" s="408">
        <v>59</v>
      </c>
      <c r="L45" s="395">
        <f t="shared" si="11"/>
        <v>120</v>
      </c>
      <c r="M45" s="409"/>
      <c r="N45" s="431"/>
      <c r="O45" s="431"/>
      <c r="P45" s="429"/>
      <c r="Q45" s="431"/>
      <c r="R45" s="431"/>
      <c r="S45" s="431"/>
      <c r="T45" s="431"/>
      <c r="U45" s="431"/>
    </row>
    <row r="46" spans="1:22" s="12" customFormat="1" ht="21" customHeight="1">
      <c r="A46" s="14"/>
      <c r="B46" s="16"/>
      <c r="C46" s="21"/>
      <c r="F46" s="14"/>
      <c r="G46" s="14"/>
      <c r="H46" s="351"/>
      <c r="I46" s="6"/>
      <c r="J46" s="6"/>
      <c r="K46" s="6"/>
      <c r="P46" s="14"/>
    </row>
    <row r="47" spans="1:22" s="12" customFormat="1" ht="21" customHeight="1">
      <c r="A47" s="14"/>
      <c r="B47" s="14"/>
      <c r="C47" s="21"/>
      <c r="D47" s="14"/>
      <c r="E47" s="14"/>
      <c r="F47" s="14"/>
      <c r="G47" s="14"/>
      <c r="J47" s="6"/>
      <c r="K47" s="6"/>
      <c r="P47" s="14"/>
    </row>
    <row r="48" spans="1:22" s="12" customFormat="1" ht="21" customHeight="1">
      <c r="A48" s="14"/>
      <c r="B48" s="16"/>
      <c r="C48" s="21"/>
      <c r="D48" s="14"/>
      <c r="E48" s="14"/>
      <c r="F48" s="14"/>
      <c r="G48" s="14"/>
      <c r="H48" s="350"/>
      <c r="I48" s="6"/>
      <c r="J48" s="11"/>
      <c r="K48" s="6"/>
      <c r="P48" s="14"/>
    </row>
    <row r="49" spans="1:17" s="12" customFormat="1" ht="21" customHeight="1">
      <c r="A49" s="14"/>
      <c r="B49" s="14"/>
      <c r="C49" s="21"/>
      <c r="D49" s="14"/>
      <c r="E49" s="14"/>
      <c r="F49" s="14"/>
      <c r="G49" s="14"/>
      <c r="J49" s="6"/>
      <c r="K49" s="6"/>
      <c r="P49" s="14"/>
    </row>
    <row r="50" spans="1:17" s="12" customFormat="1" ht="21" customHeight="1">
      <c r="A50" s="14"/>
      <c r="B50" s="14"/>
      <c r="C50" s="21"/>
      <c r="D50" s="14"/>
      <c r="E50" s="14"/>
      <c r="F50" s="14"/>
      <c r="G50" s="14"/>
      <c r="H50" s="6"/>
      <c r="I50" s="6"/>
      <c r="J50" s="6"/>
      <c r="K50" s="6"/>
      <c r="P50" s="14"/>
    </row>
    <row r="51" spans="1:17" s="12" customFormat="1" ht="21" customHeight="1">
      <c r="A51" s="14"/>
      <c r="B51" s="14"/>
      <c r="C51" s="21"/>
      <c r="D51" s="14"/>
      <c r="E51" s="14"/>
      <c r="F51" s="14"/>
      <c r="G51" s="14"/>
      <c r="J51" s="6"/>
      <c r="K51" s="6"/>
      <c r="P51" s="14"/>
    </row>
    <row r="52" spans="1:17" s="12" customFormat="1" ht="21" customHeight="1">
      <c r="A52" s="14"/>
      <c r="B52" s="14"/>
      <c r="C52" s="21"/>
      <c r="D52" s="14"/>
      <c r="E52" s="14"/>
      <c r="F52" s="14"/>
      <c r="G52" s="14"/>
      <c r="J52" s="6"/>
      <c r="K52" s="6"/>
      <c r="P52" s="14"/>
    </row>
    <row r="53" spans="1:17" s="12" customFormat="1" ht="21" customHeight="1">
      <c r="A53" s="14"/>
      <c r="B53" s="14"/>
      <c r="C53" s="21"/>
      <c r="D53" s="14"/>
      <c r="E53" s="14"/>
      <c r="F53" s="14"/>
      <c r="G53" s="14"/>
      <c r="K53" s="24"/>
      <c r="L53" s="14"/>
      <c r="M53" s="14"/>
      <c r="P53" s="14"/>
      <c r="Q53" s="13"/>
    </row>
    <row r="54" spans="1:17" s="12" customFormat="1" ht="21" customHeight="1">
      <c r="A54" s="14"/>
      <c r="B54" s="14"/>
      <c r="C54" s="21"/>
      <c r="D54" s="14"/>
      <c r="E54" s="14"/>
      <c r="F54" s="14"/>
      <c r="G54" s="14"/>
      <c r="K54" s="24"/>
      <c r="L54" s="14"/>
      <c r="M54" s="14"/>
      <c r="P54" s="14"/>
      <c r="Q54" s="13"/>
    </row>
    <row r="55" spans="1:17" s="12" customFormat="1">
      <c r="A55" s="14"/>
      <c r="B55" s="14"/>
      <c r="C55" s="21"/>
      <c r="D55" s="14"/>
      <c r="E55" s="14"/>
      <c r="F55" s="14"/>
      <c r="G55" s="14"/>
      <c r="K55" s="24"/>
      <c r="L55" s="14"/>
      <c r="M55" s="14"/>
      <c r="P55" s="14"/>
      <c r="Q55" s="13"/>
    </row>
    <row r="56" spans="1:17" s="12" customFormat="1">
      <c r="A56" s="14"/>
      <c r="B56" s="14"/>
      <c r="C56" s="21"/>
      <c r="D56" s="14"/>
      <c r="E56" s="14"/>
      <c r="F56" s="14"/>
      <c r="G56" s="14"/>
      <c r="K56" s="24"/>
      <c r="L56" s="14"/>
      <c r="M56" s="14"/>
      <c r="P56" s="14"/>
      <c r="Q56" s="13"/>
    </row>
    <row r="57" spans="1:17" s="12" customFormat="1">
      <c r="A57" s="14"/>
      <c r="B57" s="14"/>
      <c r="C57" s="21"/>
      <c r="D57" s="14"/>
      <c r="E57" s="14"/>
      <c r="F57" s="14"/>
      <c r="G57" s="14"/>
      <c r="K57" s="24"/>
      <c r="L57" s="14"/>
      <c r="M57" s="14"/>
      <c r="P57" s="14"/>
      <c r="Q57" s="13"/>
    </row>
    <row r="58" spans="1:17" s="12" customFormat="1">
      <c r="A58" s="14"/>
      <c r="B58" s="14"/>
      <c r="C58" s="21"/>
      <c r="D58" s="14"/>
      <c r="E58" s="14"/>
      <c r="F58" s="14"/>
      <c r="G58" s="14"/>
      <c r="K58" s="24"/>
      <c r="L58" s="14"/>
      <c r="M58" s="14"/>
      <c r="P58" s="14"/>
      <c r="Q58" s="13"/>
    </row>
    <row r="59" spans="1:17" s="12" customFormat="1">
      <c r="A59" s="14"/>
      <c r="B59" s="14"/>
      <c r="C59" s="21"/>
      <c r="D59" s="14"/>
      <c r="E59" s="14"/>
      <c r="F59" s="14"/>
      <c r="G59" s="14"/>
      <c r="K59" s="24"/>
      <c r="L59" s="14"/>
      <c r="M59" s="14"/>
      <c r="P59" s="14"/>
      <c r="Q59" s="13"/>
    </row>
    <row r="60" spans="1:17" s="12" customFormat="1">
      <c r="A60" s="14"/>
      <c r="B60" s="14"/>
      <c r="C60" s="21"/>
      <c r="D60" s="14"/>
      <c r="E60" s="14"/>
      <c r="F60" s="14"/>
      <c r="G60" s="14"/>
      <c r="K60" s="24"/>
      <c r="L60" s="14"/>
      <c r="M60" s="14"/>
      <c r="P60" s="14"/>
      <c r="Q60" s="13"/>
    </row>
    <row r="61" spans="1:17" s="12" customFormat="1">
      <c r="A61" s="14"/>
      <c r="B61" s="14"/>
      <c r="C61" s="21"/>
      <c r="D61" s="14"/>
      <c r="E61" s="14"/>
      <c r="F61" s="14"/>
      <c r="G61" s="14"/>
      <c r="K61" s="24"/>
      <c r="L61" s="14"/>
      <c r="M61" s="14"/>
      <c r="P61" s="14"/>
      <c r="Q61" s="13"/>
    </row>
    <row r="62" spans="1:17" s="12" customFormat="1">
      <c r="A62" s="14"/>
      <c r="B62" s="14"/>
      <c r="C62" s="21"/>
      <c r="D62" s="14"/>
      <c r="E62" s="14"/>
      <c r="F62" s="14"/>
      <c r="G62" s="14"/>
      <c r="K62" s="24"/>
      <c r="L62" s="14"/>
      <c r="M62" s="14"/>
      <c r="P62" s="14"/>
      <c r="Q62" s="13"/>
    </row>
    <row r="63" spans="1:17" s="12" customFormat="1">
      <c r="A63" s="14"/>
      <c r="B63" s="14"/>
      <c r="C63" s="21"/>
      <c r="D63" s="14"/>
      <c r="E63" s="14"/>
      <c r="F63" s="14"/>
      <c r="G63" s="14"/>
      <c r="K63" s="24"/>
      <c r="L63" s="14"/>
      <c r="M63" s="14"/>
      <c r="P63" s="14"/>
      <c r="Q63" s="13"/>
    </row>
    <row r="64" spans="1:17" s="12" customFormat="1">
      <c r="A64" s="14"/>
      <c r="B64" s="14"/>
      <c r="C64" s="21"/>
      <c r="D64" s="14"/>
      <c r="E64" s="14"/>
      <c r="F64" s="14"/>
      <c r="G64" s="14"/>
      <c r="K64" s="24"/>
      <c r="L64" s="14"/>
      <c r="M64" s="14"/>
      <c r="P64" s="14"/>
      <c r="Q64" s="13"/>
    </row>
    <row r="65" spans="1:17" s="12" customFormat="1">
      <c r="A65" s="14"/>
      <c r="B65" s="14"/>
      <c r="C65" s="21"/>
      <c r="D65" s="14"/>
      <c r="E65" s="14"/>
      <c r="F65" s="14"/>
      <c r="G65" s="14"/>
      <c r="K65" s="24"/>
      <c r="L65" s="14"/>
      <c r="M65" s="14"/>
      <c r="P65" s="14"/>
      <c r="Q65" s="13"/>
    </row>
    <row r="66" spans="1:17" s="12" customFormat="1">
      <c r="A66" s="14"/>
      <c r="B66" s="14"/>
      <c r="C66" s="21"/>
      <c r="D66" s="14"/>
      <c r="E66" s="14"/>
      <c r="F66" s="14"/>
      <c r="G66" s="14"/>
      <c r="K66" s="24"/>
      <c r="L66" s="14"/>
      <c r="M66" s="14"/>
      <c r="P66" s="14"/>
      <c r="Q66" s="13"/>
    </row>
    <row r="67" spans="1:17" s="12" customFormat="1">
      <c r="A67" s="14"/>
      <c r="B67" s="14"/>
      <c r="C67" s="21"/>
      <c r="D67" s="14"/>
      <c r="E67" s="14"/>
      <c r="F67" s="14"/>
      <c r="G67" s="14"/>
      <c r="K67" s="24"/>
      <c r="L67" s="14"/>
      <c r="M67" s="14"/>
      <c r="P67" s="14"/>
      <c r="Q67" s="13"/>
    </row>
    <row r="68" spans="1:17" s="12" customFormat="1">
      <c r="A68" s="14"/>
      <c r="B68" s="14"/>
      <c r="C68" s="21"/>
      <c r="D68" s="14"/>
      <c r="E68" s="14"/>
      <c r="F68" s="14"/>
      <c r="G68" s="14"/>
      <c r="K68" s="24"/>
      <c r="L68" s="14"/>
      <c r="M68" s="14"/>
      <c r="P68" s="14"/>
      <c r="Q68" s="13"/>
    </row>
    <row r="69" spans="1:17" s="12" customFormat="1">
      <c r="A69" s="14"/>
      <c r="B69" s="14"/>
      <c r="C69" s="21"/>
      <c r="D69" s="14"/>
      <c r="E69" s="14"/>
      <c r="F69" s="14"/>
      <c r="G69" s="14"/>
      <c r="K69" s="24"/>
      <c r="L69" s="14"/>
      <c r="M69" s="14"/>
      <c r="P69" s="14"/>
      <c r="Q69" s="13"/>
    </row>
    <row r="70" spans="1:17" s="12" customFormat="1">
      <c r="A70" s="14"/>
      <c r="B70" s="14"/>
      <c r="C70" s="21"/>
      <c r="D70" s="14"/>
      <c r="E70" s="14"/>
      <c r="F70" s="14"/>
      <c r="G70" s="14"/>
      <c r="K70" s="24"/>
      <c r="L70" s="14"/>
      <c r="M70" s="14"/>
      <c r="P70" s="14"/>
      <c r="Q70" s="13"/>
    </row>
    <row r="71" spans="1:17" s="12" customFormat="1">
      <c r="A71" s="14"/>
      <c r="B71" s="14"/>
      <c r="C71" s="21"/>
      <c r="D71" s="14"/>
      <c r="E71" s="14"/>
      <c r="F71" s="14"/>
      <c r="G71" s="14"/>
      <c r="K71" s="24"/>
      <c r="L71" s="14"/>
      <c r="M71" s="14"/>
      <c r="P71" s="14"/>
      <c r="Q71" s="13"/>
    </row>
    <row r="72" spans="1:17" s="12" customFormat="1">
      <c r="A72" s="14"/>
      <c r="B72" s="14"/>
      <c r="C72" s="21"/>
      <c r="D72" s="14"/>
      <c r="E72" s="14"/>
      <c r="F72" s="14"/>
      <c r="G72" s="14"/>
      <c r="K72" s="24"/>
      <c r="L72" s="14"/>
      <c r="M72" s="14"/>
      <c r="P72" s="14"/>
      <c r="Q72" s="13"/>
    </row>
    <row r="73" spans="1:17" s="12" customFormat="1">
      <c r="A73" s="14"/>
      <c r="B73" s="14"/>
      <c r="C73" s="21"/>
      <c r="D73" s="14"/>
      <c r="E73" s="14"/>
      <c r="F73" s="14"/>
      <c r="G73" s="14"/>
      <c r="K73" s="24"/>
      <c r="L73" s="14"/>
      <c r="M73" s="14"/>
      <c r="P73" s="14"/>
      <c r="Q73" s="13"/>
    </row>
    <row r="74" spans="1:17" s="12" customFormat="1">
      <c r="A74" s="14"/>
      <c r="B74" s="14"/>
      <c r="C74" s="21"/>
      <c r="D74" s="14"/>
      <c r="E74" s="14"/>
      <c r="F74" s="14"/>
      <c r="G74" s="14"/>
      <c r="K74" s="24"/>
      <c r="L74" s="14"/>
      <c r="M74" s="14"/>
      <c r="P74" s="14"/>
      <c r="Q74" s="13"/>
    </row>
    <row r="75" spans="1:17" s="12" customFormat="1">
      <c r="A75" s="14"/>
      <c r="B75" s="14"/>
      <c r="C75" s="21"/>
      <c r="D75" s="14"/>
      <c r="E75" s="14"/>
      <c r="F75" s="14"/>
      <c r="G75" s="14"/>
      <c r="K75" s="24"/>
      <c r="L75" s="14"/>
      <c r="M75" s="14"/>
      <c r="P75" s="14"/>
      <c r="Q75" s="13"/>
    </row>
    <row r="76" spans="1:17" s="12" customFormat="1">
      <c r="A76" s="14"/>
      <c r="B76" s="14"/>
      <c r="C76" s="21"/>
      <c r="D76" s="14"/>
      <c r="E76" s="14"/>
      <c r="F76" s="14"/>
      <c r="G76" s="14"/>
      <c r="K76" s="24"/>
      <c r="L76" s="14"/>
      <c r="M76" s="14"/>
      <c r="P76" s="14"/>
      <c r="Q76" s="13"/>
    </row>
    <row r="77" spans="1:17" s="12" customFormat="1">
      <c r="A77" s="14"/>
      <c r="B77" s="14"/>
      <c r="C77" s="21"/>
      <c r="D77" s="14"/>
      <c r="E77" s="14"/>
      <c r="F77" s="14"/>
      <c r="G77" s="14"/>
      <c r="K77" s="24"/>
      <c r="L77" s="14"/>
      <c r="M77" s="14"/>
      <c r="P77" s="14"/>
      <c r="Q77" s="13"/>
    </row>
    <row r="78" spans="1:17" s="12" customFormat="1">
      <c r="A78" s="14"/>
      <c r="B78" s="14"/>
      <c r="C78" s="21"/>
      <c r="D78" s="14"/>
      <c r="E78" s="14"/>
      <c r="F78" s="14"/>
      <c r="G78" s="14"/>
      <c r="K78" s="24"/>
      <c r="L78" s="14"/>
      <c r="M78" s="14"/>
      <c r="P78" s="14"/>
      <c r="Q78" s="13"/>
    </row>
    <row r="79" spans="1:17" s="12" customFormat="1">
      <c r="A79" s="14"/>
      <c r="B79" s="14"/>
      <c r="C79" s="21"/>
      <c r="D79" s="14"/>
      <c r="E79" s="14"/>
      <c r="F79" s="14"/>
      <c r="G79" s="14"/>
      <c r="K79" s="24"/>
      <c r="L79" s="14"/>
      <c r="M79" s="14"/>
      <c r="P79" s="14"/>
      <c r="Q79" s="13"/>
    </row>
    <row r="80" spans="1:17" s="12" customFormat="1">
      <c r="A80" s="14"/>
      <c r="B80" s="14"/>
      <c r="C80" s="21"/>
      <c r="D80" s="14"/>
      <c r="E80" s="14"/>
      <c r="F80" s="14"/>
      <c r="G80" s="14"/>
      <c r="K80" s="24"/>
      <c r="L80" s="14"/>
      <c r="M80" s="14"/>
      <c r="P80" s="14"/>
      <c r="Q80" s="13"/>
    </row>
    <row r="81" spans="1:17" s="12" customFormat="1">
      <c r="A81" s="14"/>
      <c r="B81" s="14"/>
      <c r="C81" s="21"/>
      <c r="D81" s="14"/>
      <c r="E81" s="14"/>
      <c r="F81" s="14"/>
      <c r="G81" s="14"/>
      <c r="K81" s="24"/>
      <c r="L81" s="14"/>
      <c r="M81" s="14"/>
      <c r="P81" s="14"/>
      <c r="Q81" s="13"/>
    </row>
    <row r="82" spans="1:17" s="12" customFormat="1">
      <c r="A82" s="14"/>
      <c r="B82" s="14"/>
      <c r="C82" s="21"/>
      <c r="D82" s="14"/>
      <c r="E82" s="14"/>
      <c r="F82" s="14"/>
      <c r="G82" s="14"/>
      <c r="K82" s="24"/>
      <c r="L82" s="14"/>
      <c r="M82" s="14"/>
      <c r="P82" s="14"/>
      <c r="Q82" s="13"/>
    </row>
    <row r="83" spans="1:17" s="12" customFormat="1">
      <c r="A83" s="14"/>
      <c r="B83" s="14"/>
      <c r="C83" s="21"/>
      <c r="D83" s="14"/>
      <c r="E83" s="14"/>
      <c r="F83" s="14"/>
      <c r="G83" s="14"/>
      <c r="K83" s="24"/>
      <c r="L83" s="14"/>
      <c r="M83" s="14"/>
      <c r="P83" s="14"/>
      <c r="Q83" s="13"/>
    </row>
    <row r="84" spans="1:17" s="12" customFormat="1">
      <c r="A84" s="14"/>
      <c r="B84" s="14"/>
      <c r="C84" s="21"/>
      <c r="D84" s="14"/>
      <c r="E84" s="14"/>
      <c r="F84" s="14"/>
      <c r="G84" s="14"/>
      <c r="K84" s="24"/>
      <c r="L84" s="14"/>
      <c r="M84" s="14"/>
      <c r="P84" s="14"/>
      <c r="Q84" s="13"/>
    </row>
    <row r="85" spans="1:17" s="12" customFormat="1">
      <c r="A85" s="14"/>
      <c r="B85" s="14"/>
      <c r="C85" s="21"/>
      <c r="D85" s="14"/>
      <c r="E85" s="14"/>
      <c r="F85" s="14"/>
      <c r="G85" s="14"/>
      <c r="K85" s="24"/>
      <c r="L85" s="14"/>
      <c r="M85" s="14"/>
      <c r="P85" s="14"/>
      <c r="Q85" s="13"/>
    </row>
    <row r="86" spans="1:17" s="12" customFormat="1">
      <c r="A86" s="14"/>
      <c r="B86" s="14"/>
      <c r="C86" s="21"/>
      <c r="D86" s="14"/>
      <c r="E86" s="14"/>
      <c r="F86" s="14"/>
      <c r="G86" s="14"/>
      <c r="K86" s="24"/>
      <c r="L86" s="14"/>
      <c r="M86" s="14"/>
      <c r="P86" s="14"/>
      <c r="Q86" s="13"/>
    </row>
    <row r="87" spans="1:17" s="12" customFormat="1">
      <c r="A87" s="14"/>
      <c r="B87" s="14"/>
      <c r="C87" s="21"/>
      <c r="D87" s="14"/>
      <c r="E87" s="14"/>
      <c r="F87" s="14"/>
      <c r="G87" s="14"/>
      <c r="K87" s="24"/>
      <c r="L87" s="14"/>
      <c r="M87" s="14"/>
      <c r="P87" s="14"/>
      <c r="Q87" s="13"/>
    </row>
    <row r="88" spans="1:17" s="12" customFormat="1">
      <c r="A88" s="14"/>
      <c r="B88" s="14"/>
      <c r="C88" s="21"/>
      <c r="D88" s="14"/>
      <c r="E88" s="14"/>
      <c r="F88" s="14"/>
      <c r="G88" s="14"/>
      <c r="K88" s="24"/>
      <c r="L88" s="14"/>
      <c r="M88" s="14"/>
      <c r="P88" s="14"/>
      <c r="Q88" s="13"/>
    </row>
    <row r="89" spans="1:17" s="12" customFormat="1">
      <c r="A89" s="14"/>
      <c r="B89" s="14"/>
      <c r="C89" s="21"/>
      <c r="D89" s="14"/>
      <c r="E89" s="14"/>
      <c r="F89" s="14"/>
      <c r="G89" s="14"/>
      <c r="K89" s="24"/>
      <c r="L89" s="14"/>
      <c r="M89" s="14"/>
      <c r="P89" s="14"/>
      <c r="Q89" s="13"/>
    </row>
    <row r="90" spans="1:17" s="12" customFormat="1">
      <c r="A90" s="14"/>
      <c r="B90" s="14"/>
      <c r="C90" s="21"/>
      <c r="D90" s="14"/>
      <c r="E90" s="14"/>
      <c r="F90" s="14"/>
      <c r="G90" s="14"/>
      <c r="K90" s="24"/>
      <c r="L90" s="14"/>
      <c r="M90" s="14"/>
      <c r="P90" s="14"/>
      <c r="Q90" s="13"/>
    </row>
    <row r="91" spans="1:17" s="12" customFormat="1">
      <c r="A91" s="14"/>
      <c r="B91" s="14"/>
      <c r="C91" s="21"/>
      <c r="D91" s="14"/>
      <c r="E91" s="14"/>
      <c r="F91" s="14"/>
      <c r="G91" s="14"/>
      <c r="K91" s="24"/>
      <c r="L91" s="14"/>
      <c r="M91" s="14"/>
      <c r="P91" s="14"/>
      <c r="Q91" s="13"/>
    </row>
    <row r="92" spans="1:17" s="12" customFormat="1">
      <c r="A92" s="14"/>
      <c r="B92" s="14"/>
      <c r="C92" s="21"/>
      <c r="D92" s="14"/>
      <c r="E92" s="14"/>
      <c r="F92" s="14"/>
      <c r="G92" s="14"/>
      <c r="K92" s="24"/>
      <c r="L92" s="14"/>
      <c r="M92" s="14"/>
      <c r="P92" s="14"/>
      <c r="Q92" s="13"/>
    </row>
    <row r="93" spans="1:17" s="12" customFormat="1">
      <c r="A93" s="14"/>
      <c r="B93" s="14"/>
      <c r="C93" s="21"/>
      <c r="D93" s="14"/>
      <c r="E93" s="14"/>
      <c r="F93" s="14"/>
      <c r="G93" s="14"/>
      <c r="K93" s="24"/>
      <c r="L93" s="14"/>
      <c r="M93" s="14"/>
      <c r="P93" s="14"/>
      <c r="Q93" s="13"/>
    </row>
    <row r="94" spans="1:17" s="12" customFormat="1">
      <c r="A94" s="14"/>
      <c r="B94" s="14"/>
      <c r="C94" s="21"/>
      <c r="D94" s="14"/>
      <c r="E94" s="14"/>
      <c r="F94" s="14"/>
      <c r="G94" s="14"/>
      <c r="K94" s="24"/>
      <c r="L94" s="14"/>
      <c r="M94" s="14"/>
      <c r="P94" s="14"/>
      <c r="Q94" s="13"/>
    </row>
    <row r="95" spans="1:17" s="12" customFormat="1">
      <c r="A95" s="14"/>
      <c r="B95" s="14"/>
      <c r="C95" s="21"/>
      <c r="D95" s="14"/>
      <c r="E95" s="14"/>
      <c r="F95" s="14"/>
      <c r="G95" s="14"/>
      <c r="K95" s="24"/>
      <c r="L95" s="14"/>
      <c r="M95" s="14"/>
      <c r="P95" s="14"/>
      <c r="Q95" s="13"/>
    </row>
    <row r="96" spans="1:17" s="12" customFormat="1">
      <c r="A96" s="14"/>
      <c r="B96" s="14"/>
      <c r="C96" s="21"/>
      <c r="D96" s="14"/>
      <c r="E96" s="14"/>
      <c r="F96" s="14"/>
      <c r="G96" s="14"/>
      <c r="K96" s="24"/>
      <c r="L96" s="14"/>
      <c r="M96" s="14"/>
      <c r="P96" s="14"/>
      <c r="Q96" s="13"/>
    </row>
    <row r="97" spans="1:17" s="12" customFormat="1">
      <c r="A97" s="14"/>
      <c r="B97" s="14"/>
      <c r="C97" s="21"/>
      <c r="D97" s="14"/>
      <c r="E97" s="14"/>
      <c r="F97" s="14"/>
      <c r="G97" s="14"/>
      <c r="K97" s="24"/>
      <c r="L97" s="14"/>
      <c r="M97" s="14"/>
      <c r="P97" s="14"/>
      <c r="Q97" s="13"/>
    </row>
    <row r="98" spans="1:17" s="12" customFormat="1">
      <c r="A98" s="14"/>
      <c r="B98" s="14"/>
      <c r="C98" s="21"/>
      <c r="D98" s="14"/>
      <c r="E98" s="14"/>
      <c r="F98" s="14"/>
      <c r="G98" s="14"/>
      <c r="K98" s="24"/>
      <c r="L98" s="14"/>
      <c r="M98" s="14"/>
      <c r="P98" s="14"/>
      <c r="Q98" s="13"/>
    </row>
    <row r="99" spans="1:17" s="12" customFormat="1">
      <c r="A99" s="14"/>
      <c r="B99" s="14"/>
      <c r="C99" s="21"/>
      <c r="D99" s="14"/>
      <c r="E99" s="14"/>
      <c r="F99" s="14"/>
      <c r="G99" s="14"/>
      <c r="K99" s="24"/>
      <c r="L99" s="14"/>
      <c r="M99" s="14"/>
      <c r="P99" s="14"/>
      <c r="Q99" s="13"/>
    </row>
    <row r="100" spans="1:17" s="12" customFormat="1">
      <c r="A100" s="14"/>
      <c r="B100" s="14"/>
      <c r="C100" s="21"/>
      <c r="D100" s="14"/>
      <c r="E100" s="14"/>
      <c r="F100" s="14"/>
      <c r="G100" s="14"/>
      <c r="K100" s="24"/>
      <c r="L100" s="14"/>
      <c r="M100" s="14"/>
      <c r="P100" s="14"/>
      <c r="Q100" s="13"/>
    </row>
    <row r="101" spans="1:17" s="12" customFormat="1">
      <c r="A101" s="14"/>
      <c r="B101" s="14"/>
      <c r="C101" s="21"/>
      <c r="D101" s="14"/>
      <c r="E101" s="14"/>
      <c r="F101" s="14"/>
      <c r="G101" s="14"/>
      <c r="K101" s="24"/>
      <c r="L101" s="14"/>
      <c r="M101" s="14"/>
      <c r="P101" s="14"/>
      <c r="Q101" s="13"/>
    </row>
    <row r="102" spans="1:17" s="12" customFormat="1">
      <c r="A102" s="14"/>
      <c r="B102" s="14"/>
      <c r="C102" s="21"/>
      <c r="D102" s="14"/>
      <c r="E102" s="14"/>
      <c r="F102" s="14"/>
      <c r="G102" s="14"/>
      <c r="K102" s="24"/>
      <c r="L102" s="14"/>
      <c r="M102" s="14"/>
      <c r="P102" s="14"/>
      <c r="Q102" s="13"/>
    </row>
    <row r="103" spans="1:17" s="12" customFormat="1">
      <c r="A103" s="14"/>
      <c r="B103" s="14"/>
      <c r="C103" s="21"/>
      <c r="D103" s="14"/>
      <c r="E103" s="14"/>
      <c r="F103" s="14"/>
      <c r="G103" s="14"/>
      <c r="K103" s="24"/>
      <c r="L103" s="14"/>
      <c r="M103" s="14"/>
      <c r="P103" s="14"/>
      <c r="Q103" s="13"/>
    </row>
    <row r="104" spans="1:17" s="12" customFormat="1">
      <c r="A104" s="14"/>
      <c r="B104" s="14"/>
      <c r="C104" s="21"/>
      <c r="D104" s="14"/>
      <c r="E104" s="14"/>
      <c r="F104" s="14"/>
      <c r="G104" s="14"/>
      <c r="K104" s="24"/>
      <c r="L104" s="14"/>
      <c r="M104" s="14"/>
      <c r="P104" s="14"/>
      <c r="Q104" s="13"/>
    </row>
    <row r="105" spans="1:17" s="12" customFormat="1">
      <c r="A105" s="14"/>
      <c r="B105" s="14"/>
      <c r="C105" s="21"/>
      <c r="D105" s="14"/>
      <c r="E105" s="14"/>
      <c r="F105" s="14"/>
      <c r="G105" s="14"/>
      <c r="K105" s="24"/>
      <c r="L105" s="14"/>
      <c r="M105" s="14"/>
      <c r="P105" s="14"/>
      <c r="Q105" s="13"/>
    </row>
    <row r="106" spans="1:17" s="12" customFormat="1">
      <c r="A106" s="14"/>
      <c r="B106" s="14"/>
      <c r="C106" s="21"/>
      <c r="D106" s="14"/>
      <c r="E106" s="14"/>
      <c r="F106" s="14"/>
      <c r="G106" s="14"/>
      <c r="K106" s="24"/>
      <c r="L106" s="14"/>
      <c r="M106" s="14"/>
      <c r="P106" s="14"/>
      <c r="Q106" s="13"/>
    </row>
    <row r="107" spans="1:17" s="12" customFormat="1">
      <c r="A107" s="14"/>
      <c r="B107" s="14"/>
      <c r="C107" s="21"/>
      <c r="D107" s="14"/>
      <c r="E107" s="14"/>
      <c r="F107" s="14"/>
      <c r="G107" s="14"/>
      <c r="K107" s="24"/>
      <c r="L107" s="14"/>
      <c r="M107" s="14"/>
      <c r="P107" s="14"/>
      <c r="Q107" s="13"/>
    </row>
    <row r="108" spans="1:17" s="12" customFormat="1">
      <c r="A108" s="14"/>
      <c r="B108" s="14"/>
      <c r="C108" s="21"/>
      <c r="D108" s="14"/>
      <c r="E108" s="14"/>
      <c r="F108" s="14"/>
      <c r="G108" s="14"/>
      <c r="K108" s="24"/>
      <c r="L108" s="14"/>
      <c r="M108" s="14"/>
      <c r="P108" s="14"/>
      <c r="Q108" s="13"/>
    </row>
    <row r="109" spans="1:17" s="12" customFormat="1">
      <c r="A109" s="14"/>
      <c r="B109" s="14"/>
      <c r="C109" s="21"/>
      <c r="D109" s="14"/>
      <c r="E109" s="14"/>
      <c r="F109" s="14"/>
      <c r="G109" s="14"/>
      <c r="K109" s="24"/>
      <c r="L109" s="14"/>
      <c r="M109" s="14"/>
      <c r="P109" s="14"/>
      <c r="Q109" s="13"/>
    </row>
    <row r="110" spans="1:17" s="12" customFormat="1">
      <c r="A110" s="14"/>
      <c r="B110" s="14"/>
      <c r="C110" s="21"/>
      <c r="D110" s="14"/>
      <c r="E110" s="14"/>
      <c r="F110" s="14"/>
      <c r="G110" s="14"/>
      <c r="K110" s="24"/>
      <c r="L110" s="14"/>
      <c r="M110" s="14"/>
      <c r="P110" s="14"/>
      <c r="Q110" s="13"/>
    </row>
    <row r="111" spans="1:17" s="12" customFormat="1">
      <c r="A111" s="14"/>
      <c r="B111" s="14"/>
      <c r="C111" s="21"/>
      <c r="D111" s="14"/>
      <c r="E111" s="14"/>
      <c r="F111" s="14"/>
      <c r="G111" s="14"/>
      <c r="K111" s="24"/>
      <c r="L111" s="14"/>
      <c r="M111" s="14"/>
      <c r="P111" s="14"/>
      <c r="Q111" s="13"/>
    </row>
    <row r="112" spans="1:17" s="12" customFormat="1">
      <c r="A112" s="14"/>
      <c r="B112" s="14"/>
      <c r="C112" s="21"/>
      <c r="D112" s="14"/>
      <c r="E112" s="14"/>
      <c r="F112" s="14"/>
      <c r="G112" s="14"/>
      <c r="K112" s="24"/>
      <c r="L112" s="14"/>
      <c r="M112" s="14"/>
      <c r="P112" s="14"/>
      <c r="Q112" s="13"/>
    </row>
    <row r="113" spans="1:35" s="12" customFormat="1">
      <c r="A113" s="14"/>
      <c r="B113" s="14"/>
      <c r="C113" s="21"/>
      <c r="D113" s="14"/>
      <c r="E113" s="14"/>
      <c r="F113" s="14"/>
      <c r="G113" s="14"/>
      <c r="K113" s="24"/>
      <c r="L113" s="14"/>
      <c r="M113" s="14"/>
      <c r="P113" s="14"/>
      <c r="Q113" s="14"/>
    </row>
    <row r="114" spans="1:35" s="12" customFormat="1">
      <c r="A114" s="14"/>
      <c r="B114" s="14"/>
      <c r="C114" s="21"/>
      <c r="D114" s="14"/>
      <c r="E114" s="14"/>
      <c r="F114" s="14"/>
      <c r="G114" s="14"/>
      <c r="K114" s="24"/>
      <c r="L114" s="14"/>
      <c r="M114" s="14"/>
      <c r="P114" s="14"/>
      <c r="Q114" s="14"/>
      <c r="X114" s="14"/>
      <c r="Y114" s="14"/>
      <c r="Z114" s="14"/>
      <c r="AA114" s="14"/>
      <c r="AC114" s="14"/>
      <c r="AD114" s="14"/>
      <c r="AE114" s="14"/>
      <c r="AF114" s="14"/>
      <c r="AG114" s="14"/>
      <c r="AH114" s="14"/>
      <c r="AI114" s="14"/>
    </row>
  </sheetData>
  <autoFilter ref="B2:S38" xr:uid="{120CDA1D-BD77-4E20-9E15-0273B2886544}">
    <sortState xmlns:xlrd2="http://schemas.microsoft.com/office/spreadsheetml/2017/richdata2" ref="B3:S38">
      <sortCondition ref="M3:M38"/>
      <sortCondition ref="I3:I38"/>
      <sortCondition ref="N3:N38"/>
    </sortState>
  </autoFilter>
  <phoneticPr fontId="59"/>
  <dataValidations count="1">
    <dataValidation type="list" allowBlank="1" showInputMessage="1" showErrorMessage="1" sqref="B3:C45" xr:uid="{6BF58DBE-D1ED-49A0-8AA6-B5F302B0C649}">
      <formula1>"会員,NEW-1,NEW-2,GUEST"</formula1>
    </dataValidation>
  </dataValidations>
  <printOptions gridLines="1"/>
  <pageMargins left="0.25" right="0.25" top="0.75" bottom="0.75" header="0.3" footer="0.3"/>
  <pageSetup scale="41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2838D-5804-4500-AE8B-C3531C404D5D}">
  <sheetPr>
    <pageSetUpPr fitToPage="1"/>
  </sheetPr>
  <dimension ref="A1:AI121"/>
  <sheetViews>
    <sheetView topLeftCell="A25" zoomScale="70" zoomScaleNormal="70" workbookViewId="0">
      <selection activeCell="N59" sqref="N59"/>
    </sheetView>
  </sheetViews>
  <sheetFormatPr defaultColWidth="9.08984375" defaultRowHeight="14"/>
  <cols>
    <col min="1" max="1" width="3.90625" style="14" customWidth="1"/>
    <col min="2" max="2" width="12.81640625" style="14" customWidth="1"/>
    <col min="3" max="3" width="8.6328125" style="21" bestFit="1" customWidth="1"/>
    <col min="4" max="4" width="23.453125" style="14" customWidth="1"/>
    <col min="5" max="5" width="24" style="14" customWidth="1"/>
    <col min="6" max="6" width="39.90625" style="14" customWidth="1"/>
    <col min="7" max="7" width="27.1796875" style="14" customWidth="1"/>
    <col min="8" max="8" width="7.08984375" style="12" customWidth="1"/>
    <col min="9" max="9" width="8.08984375" style="12" customWidth="1"/>
    <col min="10" max="10" width="7.6328125" style="12" customWidth="1"/>
    <col min="11" max="11" width="7.6328125" style="24" customWidth="1"/>
    <col min="12" max="13" width="7.6328125" style="14" customWidth="1"/>
    <col min="14" max="14" width="8.08984375" style="12" customWidth="1"/>
    <col min="15" max="15" width="12.08984375" style="12" bestFit="1" customWidth="1"/>
    <col min="16" max="16" width="10.1796875" style="14" bestFit="1" customWidth="1"/>
    <col min="17" max="17" width="10" style="14" customWidth="1"/>
    <col min="18" max="21" width="10" style="12" customWidth="1"/>
    <col min="22" max="22" width="9.90625" style="12" bestFit="1" customWidth="1"/>
    <col min="23" max="23" width="5.1796875" style="12" customWidth="1"/>
    <col min="24" max="24" width="22.90625" style="14" customWidth="1"/>
    <col min="25" max="25" width="7.90625" style="14" bestFit="1" customWidth="1"/>
    <col min="26" max="26" width="59.1796875" style="14" bestFit="1" customWidth="1"/>
    <col min="27" max="27" width="22.81640625" style="14" bestFit="1" customWidth="1"/>
    <col min="28" max="28" width="20.81640625" style="12" customWidth="1"/>
    <col min="29" max="34" width="9.08984375" style="14" customWidth="1"/>
    <col min="35" max="16384" width="9.08984375" style="14"/>
  </cols>
  <sheetData>
    <row r="1" spans="1:33" ht="33" thickBot="1">
      <c r="A1" s="405" t="s">
        <v>918</v>
      </c>
      <c r="B1" s="35"/>
      <c r="D1" s="17"/>
      <c r="E1" s="17"/>
      <c r="F1" s="17"/>
      <c r="G1" s="17"/>
      <c r="X1" s="195" t="s">
        <v>171</v>
      </c>
      <c r="Y1" s="109"/>
      <c r="Z1" s="109"/>
      <c r="AA1" s="109"/>
      <c r="AB1" s="361"/>
      <c r="AC1" s="103"/>
      <c r="AD1" s="103"/>
      <c r="AE1" s="103"/>
      <c r="AF1" s="103"/>
      <c r="AG1" s="98"/>
    </row>
    <row r="2" spans="1:33" ht="32.25" customHeight="1">
      <c r="A2" s="363" t="s">
        <v>622</v>
      </c>
      <c r="B2" s="364" t="s">
        <v>30</v>
      </c>
      <c r="C2" s="365" t="s">
        <v>632</v>
      </c>
      <c r="D2" s="363" t="s">
        <v>42</v>
      </c>
      <c r="E2" s="363" t="s">
        <v>43</v>
      </c>
      <c r="F2" s="363" t="s">
        <v>29</v>
      </c>
      <c r="G2" s="364" t="s">
        <v>630</v>
      </c>
      <c r="H2" s="363" t="s">
        <v>112</v>
      </c>
      <c r="I2" s="363" t="s">
        <v>113</v>
      </c>
      <c r="J2" s="363" t="s">
        <v>31</v>
      </c>
      <c r="K2" s="363" t="s">
        <v>32</v>
      </c>
      <c r="L2" s="363" t="s">
        <v>33</v>
      </c>
      <c r="M2" s="363" t="s">
        <v>34</v>
      </c>
      <c r="N2" s="366" t="s">
        <v>114</v>
      </c>
      <c r="O2" s="367" t="s">
        <v>93</v>
      </c>
      <c r="P2" s="367" t="s">
        <v>623</v>
      </c>
      <c r="Q2" s="367" t="s">
        <v>624</v>
      </c>
      <c r="R2" s="367" t="s">
        <v>625</v>
      </c>
      <c r="S2" s="369" t="s">
        <v>739</v>
      </c>
      <c r="T2" s="368" t="s">
        <v>586</v>
      </c>
      <c r="U2" s="367" t="s">
        <v>631</v>
      </c>
      <c r="V2" s="365" t="s">
        <v>633</v>
      </c>
      <c r="W2" s="39"/>
      <c r="X2" s="218" t="s">
        <v>117</v>
      </c>
      <c r="Y2" s="219" t="s">
        <v>118</v>
      </c>
      <c r="Z2" s="219" t="s">
        <v>172</v>
      </c>
      <c r="AA2" s="220" t="s">
        <v>637</v>
      </c>
      <c r="AB2" s="220" t="s">
        <v>655</v>
      </c>
      <c r="AC2" s="356" t="s">
        <v>150</v>
      </c>
      <c r="AD2" s="357" t="s">
        <v>151</v>
      </c>
      <c r="AE2" s="357" t="s">
        <v>152</v>
      </c>
      <c r="AF2" s="357" t="s">
        <v>115</v>
      </c>
      <c r="AG2" s="358" t="s">
        <v>153</v>
      </c>
    </row>
    <row r="3" spans="1:33" ht="21" customHeight="1">
      <c r="A3" s="370">
        <v>1</v>
      </c>
      <c r="B3" s="371" t="s">
        <v>71</v>
      </c>
      <c r="C3" s="406" t="s">
        <v>550</v>
      </c>
      <c r="D3" s="411" t="s">
        <v>487</v>
      </c>
      <c r="E3" s="411" t="s">
        <v>523</v>
      </c>
      <c r="F3" s="412" t="s">
        <v>3</v>
      </c>
      <c r="G3" s="407" t="s">
        <v>811</v>
      </c>
      <c r="H3" s="375" t="s">
        <v>104</v>
      </c>
      <c r="I3" s="375">
        <v>14</v>
      </c>
      <c r="J3" s="376">
        <v>40</v>
      </c>
      <c r="K3" s="375">
        <v>40</v>
      </c>
      <c r="L3" s="366">
        <f t="shared" ref="L3:L42" si="0">J3+K3</f>
        <v>80</v>
      </c>
      <c r="M3" s="366">
        <f t="shared" ref="M3:M42" si="1">L3-I3</f>
        <v>66</v>
      </c>
      <c r="N3" s="366"/>
      <c r="O3" s="366" t="s">
        <v>742</v>
      </c>
      <c r="P3" s="366"/>
      <c r="Q3" s="377" t="s">
        <v>865</v>
      </c>
      <c r="R3" s="366" t="s">
        <v>156</v>
      </c>
      <c r="S3" s="366">
        <f>IFERROR(VLOOKUP(G3,'2022年間集計'!$E$4:$BN$82,45,FALSE),"0")</f>
        <v>25</v>
      </c>
      <c r="T3" s="378">
        <v>21</v>
      </c>
      <c r="U3" s="366">
        <f t="shared" ref="U3:U42" si="2">T3+S3</f>
        <v>46</v>
      </c>
      <c r="V3" s="394">
        <f>(I3-(72-M3)/2)*0.8</f>
        <v>8.8000000000000007</v>
      </c>
      <c r="X3" s="231" t="s">
        <v>17</v>
      </c>
      <c r="Y3" s="232">
        <v>50</v>
      </c>
      <c r="Z3" s="222" t="s">
        <v>108</v>
      </c>
      <c r="AA3" s="223"/>
      <c r="AB3" s="471" t="str">
        <f>G3</f>
        <v>チョー ダニー</v>
      </c>
      <c r="AC3" s="419">
        <f>J3</f>
        <v>40</v>
      </c>
      <c r="AD3" s="420">
        <f t="shared" ref="AD3:AE7" si="3">K3</f>
        <v>40</v>
      </c>
      <c r="AE3" s="420">
        <f t="shared" si="3"/>
        <v>80</v>
      </c>
      <c r="AF3" s="421">
        <f>I3</f>
        <v>14</v>
      </c>
      <c r="AG3" s="422">
        <f>M3</f>
        <v>66</v>
      </c>
    </row>
    <row r="4" spans="1:33" ht="21" customHeight="1">
      <c r="A4" s="370">
        <f>A3+1</f>
        <v>2</v>
      </c>
      <c r="B4" s="371" t="s">
        <v>71</v>
      </c>
      <c r="C4" s="406" t="s">
        <v>159</v>
      </c>
      <c r="D4" s="412" t="s">
        <v>528</v>
      </c>
      <c r="E4" s="412" t="s">
        <v>529</v>
      </c>
      <c r="F4" s="412" t="s">
        <v>367</v>
      </c>
      <c r="G4" s="407" t="s">
        <v>558</v>
      </c>
      <c r="H4" s="375" t="s">
        <v>104</v>
      </c>
      <c r="I4" s="375">
        <v>26</v>
      </c>
      <c r="J4" s="375">
        <v>49</v>
      </c>
      <c r="K4" s="375">
        <v>47</v>
      </c>
      <c r="L4" s="366">
        <f t="shared" si="0"/>
        <v>96</v>
      </c>
      <c r="M4" s="366">
        <f t="shared" si="1"/>
        <v>70</v>
      </c>
      <c r="N4" s="366"/>
      <c r="O4" s="366"/>
      <c r="P4" s="366"/>
      <c r="Q4" s="377"/>
      <c r="R4" s="366"/>
      <c r="S4" s="366">
        <f>IFERROR(VLOOKUP(G4,'2022年間集計'!$E$4:$BN$82,45,FALSE),"0")</f>
        <v>5</v>
      </c>
      <c r="T4" s="372">
        <v>18</v>
      </c>
      <c r="U4" s="366">
        <f t="shared" si="2"/>
        <v>23</v>
      </c>
      <c r="V4" s="394">
        <f>(I4-(72-M4)/2)*0.9</f>
        <v>22.5</v>
      </c>
      <c r="X4" s="231" t="s">
        <v>119</v>
      </c>
      <c r="Y4" s="222"/>
      <c r="Z4" s="225" t="s">
        <v>88</v>
      </c>
      <c r="AA4" s="226"/>
      <c r="AB4" s="471" t="str">
        <f t="shared" ref="AB4:AB12" si="4">G4</f>
        <v>石川 陽子</v>
      </c>
      <c r="AC4" s="136">
        <f t="shared" ref="AC4:AC7" si="5">J4</f>
        <v>49</v>
      </c>
      <c r="AD4" s="137">
        <f t="shared" si="3"/>
        <v>47</v>
      </c>
      <c r="AE4" s="137">
        <f t="shared" si="3"/>
        <v>96</v>
      </c>
      <c r="AF4" s="138">
        <f t="shared" ref="AF4:AF7" si="6">I4</f>
        <v>26</v>
      </c>
      <c r="AG4" s="139">
        <f t="shared" ref="AG4:AG7" si="7">M4</f>
        <v>70</v>
      </c>
    </row>
    <row r="5" spans="1:33" ht="21" customHeight="1">
      <c r="A5" s="370">
        <f t="shared" ref="A5:A44" si="8">A4+1</f>
        <v>3</v>
      </c>
      <c r="B5" s="371" t="s">
        <v>71</v>
      </c>
      <c r="C5" s="406" t="s">
        <v>555</v>
      </c>
      <c r="D5" s="411" t="s">
        <v>533</v>
      </c>
      <c r="E5" s="411" t="s">
        <v>534</v>
      </c>
      <c r="F5" s="412" t="s">
        <v>362</v>
      </c>
      <c r="G5" s="407" t="s">
        <v>809</v>
      </c>
      <c r="H5" s="375" t="s">
        <v>101</v>
      </c>
      <c r="I5" s="375">
        <v>34</v>
      </c>
      <c r="J5" s="366">
        <v>53</v>
      </c>
      <c r="K5" s="366">
        <v>51</v>
      </c>
      <c r="L5" s="366">
        <f t="shared" si="0"/>
        <v>104</v>
      </c>
      <c r="M5" s="366">
        <f t="shared" si="1"/>
        <v>70</v>
      </c>
      <c r="N5" s="366"/>
      <c r="O5" s="366"/>
      <c r="P5" s="366"/>
      <c r="Q5" s="377"/>
      <c r="R5" s="366"/>
      <c r="S5" s="366">
        <f>IFERROR(VLOOKUP(G5,'2022年間集計'!$E$4:$BN$82,45,FALSE),"0")</f>
        <v>19</v>
      </c>
      <c r="T5" s="378">
        <v>15</v>
      </c>
      <c r="U5" s="366">
        <f t="shared" si="2"/>
        <v>34</v>
      </c>
      <c r="V5" s="394">
        <f>(I5-(72-M5)/2)*0.95</f>
        <v>31.349999999999998</v>
      </c>
      <c r="X5" s="231" t="s">
        <v>120</v>
      </c>
      <c r="Y5" s="222"/>
      <c r="Z5" s="225" t="s">
        <v>154</v>
      </c>
      <c r="AA5" s="226" t="s">
        <v>638</v>
      </c>
      <c r="AB5" s="471" t="str">
        <f t="shared" si="4"/>
        <v>早川 高志</v>
      </c>
      <c r="AC5" s="136">
        <f t="shared" si="5"/>
        <v>53</v>
      </c>
      <c r="AD5" s="137">
        <f t="shared" si="3"/>
        <v>51</v>
      </c>
      <c r="AE5" s="137">
        <f t="shared" si="3"/>
        <v>104</v>
      </c>
      <c r="AF5" s="138">
        <f t="shared" si="6"/>
        <v>34</v>
      </c>
      <c r="AG5" s="139">
        <f t="shared" si="7"/>
        <v>70</v>
      </c>
    </row>
    <row r="6" spans="1:33" ht="21" customHeight="1">
      <c r="A6" s="370">
        <f t="shared" si="8"/>
        <v>4</v>
      </c>
      <c r="B6" s="371" t="s">
        <v>71</v>
      </c>
      <c r="C6" s="406" t="s">
        <v>159</v>
      </c>
      <c r="D6" s="411" t="s">
        <v>514</v>
      </c>
      <c r="E6" s="411" t="s">
        <v>515</v>
      </c>
      <c r="F6" s="412" t="s">
        <v>384</v>
      </c>
      <c r="G6" s="407" t="s">
        <v>844</v>
      </c>
      <c r="H6" s="375" t="s">
        <v>101</v>
      </c>
      <c r="I6" s="375">
        <v>16</v>
      </c>
      <c r="J6" s="375">
        <v>46</v>
      </c>
      <c r="K6" s="375">
        <v>42</v>
      </c>
      <c r="L6" s="366">
        <f t="shared" si="0"/>
        <v>88</v>
      </c>
      <c r="M6" s="366">
        <f t="shared" si="1"/>
        <v>72</v>
      </c>
      <c r="N6" s="366"/>
      <c r="O6" s="366" t="s">
        <v>742</v>
      </c>
      <c r="P6" s="366" t="s">
        <v>913</v>
      </c>
      <c r="Q6" s="377"/>
      <c r="R6" s="366"/>
      <c r="S6" s="366">
        <f>IFERROR(VLOOKUP(G6,'2022年間集計'!$E$4:$BN$82,45,FALSE),"0")</f>
        <v>6</v>
      </c>
      <c r="T6" s="378">
        <v>12</v>
      </c>
      <c r="U6" s="366">
        <f t="shared" si="2"/>
        <v>18</v>
      </c>
      <c r="X6" s="231" t="s">
        <v>121</v>
      </c>
      <c r="Y6" s="222"/>
      <c r="Z6" s="225" t="s">
        <v>173</v>
      </c>
      <c r="AA6" s="226" t="s">
        <v>639</v>
      </c>
      <c r="AB6" s="471" t="str">
        <f t="shared" si="4"/>
        <v>岡田 純</v>
      </c>
      <c r="AC6" s="136">
        <f t="shared" si="5"/>
        <v>46</v>
      </c>
      <c r="AD6" s="137">
        <f t="shared" si="3"/>
        <v>42</v>
      </c>
      <c r="AE6" s="137">
        <f t="shared" si="3"/>
        <v>88</v>
      </c>
      <c r="AF6" s="138">
        <f t="shared" si="6"/>
        <v>16</v>
      </c>
      <c r="AG6" s="139">
        <f t="shared" si="7"/>
        <v>72</v>
      </c>
    </row>
    <row r="7" spans="1:33" ht="21" customHeight="1" thickBot="1">
      <c r="A7" s="370">
        <f t="shared" si="8"/>
        <v>5</v>
      </c>
      <c r="B7" s="371" t="s">
        <v>71</v>
      </c>
      <c r="C7" s="406" t="s">
        <v>551</v>
      </c>
      <c r="D7" s="411" t="s">
        <v>517</v>
      </c>
      <c r="E7" s="411" t="s">
        <v>518</v>
      </c>
      <c r="F7" s="412" t="s">
        <v>3</v>
      </c>
      <c r="G7" s="407" t="s">
        <v>568</v>
      </c>
      <c r="H7" s="375" t="s">
        <v>101</v>
      </c>
      <c r="I7" s="375">
        <v>18</v>
      </c>
      <c r="J7" s="375">
        <v>43</v>
      </c>
      <c r="K7" s="375">
        <v>47</v>
      </c>
      <c r="L7" s="366">
        <f t="shared" si="0"/>
        <v>90</v>
      </c>
      <c r="M7" s="366">
        <f t="shared" si="1"/>
        <v>72</v>
      </c>
      <c r="N7" s="366"/>
      <c r="O7" s="366" t="s">
        <v>340</v>
      </c>
      <c r="P7" s="366"/>
      <c r="Q7" s="377"/>
      <c r="R7" s="392"/>
      <c r="S7" s="366">
        <f>IFERROR(VLOOKUP(G7,'2022年間集計'!$E$4:$BN$82,45,FALSE),"0")</f>
        <v>17</v>
      </c>
      <c r="T7" s="378">
        <v>11</v>
      </c>
      <c r="U7" s="366">
        <f t="shared" si="2"/>
        <v>28</v>
      </c>
      <c r="X7" s="231" t="s">
        <v>122</v>
      </c>
      <c r="Y7" s="222"/>
      <c r="Z7" s="225" t="s">
        <v>136</v>
      </c>
      <c r="AA7" s="226" t="s">
        <v>640</v>
      </c>
      <c r="AB7" s="471" t="str">
        <f t="shared" si="4"/>
        <v>湯澤 亨</v>
      </c>
      <c r="AC7" s="140">
        <f t="shared" si="5"/>
        <v>43</v>
      </c>
      <c r="AD7" s="141">
        <f t="shared" si="3"/>
        <v>47</v>
      </c>
      <c r="AE7" s="141">
        <f t="shared" si="3"/>
        <v>90</v>
      </c>
      <c r="AF7" s="106">
        <f t="shared" si="6"/>
        <v>18</v>
      </c>
      <c r="AG7" s="142">
        <f t="shared" si="7"/>
        <v>72</v>
      </c>
    </row>
    <row r="8" spans="1:33" ht="21" customHeight="1">
      <c r="A8" s="370">
        <f t="shared" si="8"/>
        <v>6</v>
      </c>
      <c r="B8" s="371" t="s">
        <v>796</v>
      </c>
      <c r="C8" s="406" t="s">
        <v>555</v>
      </c>
      <c r="D8" s="411" t="s">
        <v>91</v>
      </c>
      <c r="E8" s="411" t="s">
        <v>92</v>
      </c>
      <c r="F8" s="412" t="s">
        <v>361</v>
      </c>
      <c r="G8" s="407" t="s">
        <v>896</v>
      </c>
      <c r="H8" s="375" t="s">
        <v>101</v>
      </c>
      <c r="I8" s="375">
        <v>24</v>
      </c>
      <c r="J8" s="376">
        <v>50</v>
      </c>
      <c r="K8" s="375">
        <v>46</v>
      </c>
      <c r="L8" s="366">
        <f t="shared" si="0"/>
        <v>96</v>
      </c>
      <c r="M8" s="366">
        <f t="shared" si="1"/>
        <v>72</v>
      </c>
      <c r="N8" s="366"/>
      <c r="O8" s="366"/>
      <c r="P8" s="366"/>
      <c r="Q8" s="377"/>
      <c r="R8" s="366"/>
      <c r="S8" s="366">
        <f>IFERROR(VLOOKUP(G8,'2022年間集計'!$E$4:$BN$82,45,FALSE),"0")</f>
        <v>3</v>
      </c>
      <c r="T8" s="372">
        <v>10</v>
      </c>
      <c r="U8" s="366">
        <f t="shared" si="2"/>
        <v>13</v>
      </c>
      <c r="X8" s="231" t="s">
        <v>123</v>
      </c>
      <c r="Y8" s="225"/>
      <c r="Z8" s="225" t="s">
        <v>135</v>
      </c>
      <c r="AA8" s="226" t="s">
        <v>641</v>
      </c>
      <c r="AB8" s="227" t="str">
        <f t="shared" si="4"/>
        <v>原田 直幸</v>
      </c>
      <c r="AC8" s="98"/>
      <c r="AD8" s="98"/>
      <c r="AE8" s="98"/>
      <c r="AF8" s="98"/>
      <c r="AG8" s="98"/>
    </row>
    <row r="9" spans="1:33" ht="21" customHeight="1">
      <c r="A9" s="370">
        <f t="shared" si="8"/>
        <v>7</v>
      </c>
      <c r="B9" s="371" t="s">
        <v>71</v>
      </c>
      <c r="C9" s="406" t="s">
        <v>552</v>
      </c>
      <c r="D9" s="412" t="s">
        <v>7</v>
      </c>
      <c r="E9" s="412" t="s">
        <v>46</v>
      </c>
      <c r="F9" s="412" t="s">
        <v>3</v>
      </c>
      <c r="G9" s="407" t="s">
        <v>897</v>
      </c>
      <c r="H9" s="375" t="s">
        <v>104</v>
      </c>
      <c r="I9" s="375">
        <v>29</v>
      </c>
      <c r="J9" s="375">
        <v>51</v>
      </c>
      <c r="K9" s="375">
        <v>50</v>
      </c>
      <c r="L9" s="366">
        <f t="shared" si="0"/>
        <v>101</v>
      </c>
      <c r="M9" s="366">
        <f t="shared" si="1"/>
        <v>72</v>
      </c>
      <c r="N9" s="366"/>
      <c r="O9" s="366"/>
      <c r="P9" s="366"/>
      <c r="Q9" s="377"/>
      <c r="R9" s="366"/>
      <c r="S9" s="366">
        <f>IFERROR(VLOOKUP(G9,'2022年間集計'!$E$4:$BN$82,45,FALSE),"0")</f>
        <v>12</v>
      </c>
      <c r="T9" s="378">
        <v>9</v>
      </c>
      <c r="U9" s="366">
        <f t="shared" si="2"/>
        <v>21</v>
      </c>
      <c r="X9" s="231" t="s">
        <v>124</v>
      </c>
      <c r="Y9" s="225"/>
      <c r="Z9" s="225" t="s">
        <v>174</v>
      </c>
      <c r="AA9" s="226" t="s">
        <v>642</v>
      </c>
      <c r="AB9" s="227" t="str">
        <f t="shared" si="4"/>
        <v>菊池 美江</v>
      </c>
      <c r="AC9" s="98"/>
      <c r="AD9" s="98"/>
      <c r="AE9" s="98"/>
      <c r="AF9" s="98"/>
      <c r="AG9" s="98"/>
    </row>
    <row r="10" spans="1:33" ht="21" customHeight="1">
      <c r="A10" s="370">
        <f t="shared" si="8"/>
        <v>8</v>
      </c>
      <c r="B10" s="371" t="s">
        <v>796</v>
      </c>
      <c r="C10" s="406" t="s">
        <v>553</v>
      </c>
      <c r="D10" s="411" t="s">
        <v>8</v>
      </c>
      <c r="E10" s="411" t="s">
        <v>9</v>
      </c>
      <c r="F10" s="412" t="s">
        <v>377</v>
      </c>
      <c r="G10" s="407" t="s">
        <v>254</v>
      </c>
      <c r="H10" s="375" t="s">
        <v>105</v>
      </c>
      <c r="I10" s="375">
        <v>11</v>
      </c>
      <c r="J10" s="375">
        <v>42</v>
      </c>
      <c r="K10" s="375">
        <v>42</v>
      </c>
      <c r="L10" s="366">
        <f t="shared" si="0"/>
        <v>84</v>
      </c>
      <c r="M10" s="366">
        <f t="shared" si="1"/>
        <v>73</v>
      </c>
      <c r="N10" s="366"/>
      <c r="O10" s="366" t="s">
        <v>903</v>
      </c>
      <c r="P10" s="366"/>
      <c r="Q10" s="377"/>
      <c r="R10" s="366"/>
      <c r="S10" s="366">
        <f>IFERROR(VLOOKUP(G10,'2022年間集計'!$E$4:$BN$82,45,FALSE),"0")</f>
        <v>22</v>
      </c>
      <c r="T10" s="378">
        <v>8</v>
      </c>
      <c r="U10" s="366">
        <f t="shared" si="2"/>
        <v>30</v>
      </c>
      <c r="X10" s="231" t="s">
        <v>125</v>
      </c>
      <c r="Y10" s="225"/>
      <c r="Z10" s="226" t="s">
        <v>753</v>
      </c>
      <c r="AA10" s="226" t="s">
        <v>643</v>
      </c>
      <c r="AB10" s="227" t="str">
        <f t="shared" si="4"/>
        <v>森岡 保弘</v>
      </c>
      <c r="AC10" s="98"/>
      <c r="AD10" s="98"/>
      <c r="AE10" s="98"/>
      <c r="AF10" s="98"/>
      <c r="AG10" s="98"/>
    </row>
    <row r="11" spans="1:33" ht="21" customHeight="1">
      <c r="A11" s="370">
        <f t="shared" si="8"/>
        <v>9</v>
      </c>
      <c r="B11" s="371" t="s">
        <v>71</v>
      </c>
      <c r="C11" s="406" t="s">
        <v>551</v>
      </c>
      <c r="D11" s="411" t="s">
        <v>524</v>
      </c>
      <c r="E11" s="411" t="s">
        <v>525</v>
      </c>
      <c r="F11" s="412" t="s">
        <v>359</v>
      </c>
      <c r="G11" s="407" t="s">
        <v>560</v>
      </c>
      <c r="H11" s="375" t="s">
        <v>101</v>
      </c>
      <c r="I11" s="375">
        <v>23</v>
      </c>
      <c r="J11" s="376">
        <v>48</v>
      </c>
      <c r="K11" s="375">
        <v>48</v>
      </c>
      <c r="L11" s="366">
        <f t="shared" si="0"/>
        <v>96</v>
      </c>
      <c r="M11" s="366">
        <f t="shared" si="1"/>
        <v>73</v>
      </c>
      <c r="N11" s="366"/>
      <c r="O11" s="366" t="s">
        <v>742</v>
      </c>
      <c r="P11" s="366"/>
      <c r="Q11" s="377"/>
      <c r="R11" s="366"/>
      <c r="S11" s="366">
        <f>IFERROR(VLOOKUP(G11,'2022年間集計'!$E$4:$BN$82,45,FALSE),"0")</f>
        <v>8</v>
      </c>
      <c r="T11" s="378">
        <v>7</v>
      </c>
      <c r="U11" s="366">
        <f t="shared" si="2"/>
        <v>15</v>
      </c>
      <c r="X11" s="231" t="s">
        <v>126</v>
      </c>
      <c r="Y11" s="225"/>
      <c r="Z11" s="225" t="s">
        <v>139</v>
      </c>
      <c r="AA11" s="226" t="s">
        <v>644</v>
      </c>
      <c r="AB11" s="227" t="str">
        <f t="shared" si="4"/>
        <v>杉本 聡</v>
      </c>
      <c r="AC11" s="98"/>
      <c r="AD11" s="98"/>
      <c r="AE11" s="98"/>
      <c r="AF11" s="98"/>
      <c r="AG11" s="98"/>
    </row>
    <row r="12" spans="1:33" ht="21" customHeight="1">
      <c r="A12" s="370">
        <f t="shared" si="8"/>
        <v>10</v>
      </c>
      <c r="B12" s="371" t="s">
        <v>71</v>
      </c>
      <c r="C12" s="406" t="s">
        <v>555</v>
      </c>
      <c r="D12" s="411" t="s">
        <v>521</v>
      </c>
      <c r="E12" s="411" t="s">
        <v>522</v>
      </c>
      <c r="F12" s="412" t="s">
        <v>84</v>
      </c>
      <c r="G12" s="407" t="s">
        <v>566</v>
      </c>
      <c r="H12" s="375" t="s">
        <v>101</v>
      </c>
      <c r="I12" s="375">
        <v>18</v>
      </c>
      <c r="J12" s="376">
        <v>45</v>
      </c>
      <c r="K12" s="375">
        <v>47</v>
      </c>
      <c r="L12" s="366">
        <f t="shared" si="0"/>
        <v>92</v>
      </c>
      <c r="M12" s="366">
        <f t="shared" si="1"/>
        <v>74</v>
      </c>
      <c r="N12" s="366"/>
      <c r="O12" s="366"/>
      <c r="P12" s="366" t="s">
        <v>348</v>
      </c>
      <c r="Q12" s="377"/>
      <c r="R12" s="366"/>
      <c r="S12" s="366">
        <f>IFERROR(VLOOKUP(G12,'2022年間集計'!$E$4:$BN$82,45,FALSE),"0")</f>
        <v>26</v>
      </c>
      <c r="T12" s="378">
        <v>6</v>
      </c>
      <c r="U12" s="366">
        <f t="shared" si="2"/>
        <v>32</v>
      </c>
      <c r="X12" s="231" t="s">
        <v>127</v>
      </c>
      <c r="Y12" s="225"/>
      <c r="Z12" s="225" t="s">
        <v>645</v>
      </c>
      <c r="AA12" s="226"/>
      <c r="AB12" s="227" t="str">
        <f t="shared" si="4"/>
        <v>山口 太一</v>
      </c>
      <c r="AC12" s="98"/>
      <c r="AD12" s="98"/>
      <c r="AE12" s="98"/>
      <c r="AF12" s="98"/>
      <c r="AG12" s="98"/>
    </row>
    <row r="13" spans="1:33" ht="21" customHeight="1">
      <c r="A13" s="370">
        <f t="shared" si="8"/>
        <v>11</v>
      </c>
      <c r="B13" s="371" t="s">
        <v>71</v>
      </c>
      <c r="C13" s="406" t="s">
        <v>159</v>
      </c>
      <c r="D13" s="411" t="s">
        <v>785</v>
      </c>
      <c r="E13" s="411" t="s">
        <v>786</v>
      </c>
      <c r="F13" s="412" t="s">
        <v>3</v>
      </c>
      <c r="G13" s="480" t="s">
        <v>900</v>
      </c>
      <c r="H13" s="375" t="s">
        <v>105</v>
      </c>
      <c r="I13" s="375">
        <v>32</v>
      </c>
      <c r="J13" s="376">
        <v>51</v>
      </c>
      <c r="K13" s="375">
        <v>55</v>
      </c>
      <c r="L13" s="366">
        <f t="shared" si="0"/>
        <v>106</v>
      </c>
      <c r="M13" s="366">
        <f t="shared" si="1"/>
        <v>74</v>
      </c>
      <c r="N13" s="366"/>
      <c r="O13" s="366"/>
      <c r="P13" s="366"/>
      <c r="Q13" s="377"/>
      <c r="R13" s="366"/>
      <c r="S13" s="366">
        <f>IFERROR(VLOOKUP(G13,'2022年間集計'!$E$4:$BN$82,45,FALSE),"0")</f>
        <v>0</v>
      </c>
      <c r="T13" s="372">
        <v>4</v>
      </c>
      <c r="U13" s="366">
        <f t="shared" si="2"/>
        <v>4</v>
      </c>
      <c r="X13" s="231" t="s">
        <v>155</v>
      </c>
      <c r="Y13" s="225"/>
      <c r="Z13" s="225" t="s">
        <v>176</v>
      </c>
      <c r="AA13" s="226"/>
      <c r="AB13" s="227" t="str">
        <f>G13</f>
        <v>山並 正憲</v>
      </c>
      <c r="AC13" s="98"/>
      <c r="AD13" s="98"/>
      <c r="AE13" s="98"/>
      <c r="AF13" s="98"/>
      <c r="AG13" s="98"/>
    </row>
    <row r="14" spans="1:33" ht="21" customHeight="1">
      <c r="A14" s="370">
        <f t="shared" si="8"/>
        <v>12</v>
      </c>
      <c r="B14" s="371" t="s">
        <v>71</v>
      </c>
      <c r="C14" s="406" t="s">
        <v>335</v>
      </c>
      <c r="D14" s="411" t="s">
        <v>37</v>
      </c>
      <c r="E14" s="411" t="s">
        <v>248</v>
      </c>
      <c r="F14" s="412" t="s">
        <v>4</v>
      </c>
      <c r="G14" s="407" t="s">
        <v>797</v>
      </c>
      <c r="H14" s="375" t="s">
        <v>101</v>
      </c>
      <c r="I14" s="375">
        <v>10</v>
      </c>
      <c r="J14" s="376">
        <v>41</v>
      </c>
      <c r="K14" s="375">
        <v>45</v>
      </c>
      <c r="L14" s="366">
        <f t="shared" si="0"/>
        <v>86</v>
      </c>
      <c r="M14" s="366">
        <f t="shared" si="1"/>
        <v>76</v>
      </c>
      <c r="N14" s="366"/>
      <c r="O14" s="366"/>
      <c r="P14" s="366"/>
      <c r="Q14" s="377"/>
      <c r="R14" s="366"/>
      <c r="S14" s="366">
        <f>IFERROR(VLOOKUP(G14,'2022年間集計'!$E$4:$BN$82,45,FALSE),"0")</f>
        <v>9</v>
      </c>
      <c r="T14" s="372">
        <v>3</v>
      </c>
      <c r="U14" s="366">
        <f t="shared" si="2"/>
        <v>12</v>
      </c>
      <c r="X14" s="231" t="s">
        <v>128</v>
      </c>
      <c r="Y14" s="225"/>
      <c r="Z14" s="225" t="s">
        <v>646</v>
      </c>
      <c r="AA14" s="226" t="s">
        <v>647</v>
      </c>
      <c r="AB14" s="227" t="str">
        <f>G14</f>
        <v>水澤 秀光</v>
      </c>
      <c r="AC14" s="98"/>
      <c r="AD14" s="98"/>
      <c r="AE14" s="98"/>
      <c r="AF14" s="98"/>
      <c r="AG14" s="98"/>
    </row>
    <row r="15" spans="1:33" ht="21" customHeight="1">
      <c r="A15" s="370">
        <f t="shared" si="8"/>
        <v>13</v>
      </c>
      <c r="B15" s="371" t="s">
        <v>71</v>
      </c>
      <c r="C15" s="406" t="s">
        <v>158</v>
      </c>
      <c r="D15" s="411" t="s">
        <v>890</v>
      </c>
      <c r="E15" s="411" t="s">
        <v>891</v>
      </c>
      <c r="F15" s="412" t="s">
        <v>368</v>
      </c>
      <c r="G15" s="407" t="s">
        <v>840</v>
      </c>
      <c r="H15" s="375" t="s">
        <v>105</v>
      </c>
      <c r="I15" s="375">
        <v>12</v>
      </c>
      <c r="J15" s="382">
        <v>45</v>
      </c>
      <c r="K15" s="375">
        <v>43</v>
      </c>
      <c r="L15" s="366">
        <f t="shared" si="0"/>
        <v>88</v>
      </c>
      <c r="M15" s="366">
        <f t="shared" si="1"/>
        <v>76</v>
      </c>
      <c r="N15" s="366"/>
      <c r="O15" s="366"/>
      <c r="P15" s="366"/>
      <c r="Q15" s="483" t="s">
        <v>914</v>
      </c>
      <c r="R15" s="366"/>
      <c r="S15" s="366">
        <f>IFERROR(VLOOKUP(G15,'2022年間集計'!$E$4:$BN$82,45,FALSE),"0")</f>
        <v>24</v>
      </c>
      <c r="T15" s="378">
        <v>2</v>
      </c>
      <c r="U15" s="366">
        <f t="shared" si="2"/>
        <v>26</v>
      </c>
      <c r="X15" s="231" t="s">
        <v>904</v>
      </c>
      <c r="Z15" s="225" t="s">
        <v>754</v>
      </c>
      <c r="AA15" s="488" t="s">
        <v>917</v>
      </c>
      <c r="AB15" s="227" t="str">
        <f>G15</f>
        <v>亀井 芳雄</v>
      </c>
      <c r="AF15" s="98"/>
      <c r="AG15" s="98"/>
    </row>
    <row r="16" spans="1:33" s="12" customFormat="1" ht="21" customHeight="1">
      <c r="A16" s="370">
        <f t="shared" si="8"/>
        <v>14</v>
      </c>
      <c r="B16" s="371" t="s">
        <v>796</v>
      </c>
      <c r="C16" s="406" t="s">
        <v>332</v>
      </c>
      <c r="D16" s="411" t="s">
        <v>10</v>
      </c>
      <c r="E16" s="411" t="s">
        <v>508</v>
      </c>
      <c r="F16" s="412" t="s">
        <v>3</v>
      </c>
      <c r="G16" s="407" t="s">
        <v>257</v>
      </c>
      <c r="H16" s="375" t="s">
        <v>101</v>
      </c>
      <c r="I16" s="375">
        <v>10</v>
      </c>
      <c r="J16" s="375">
        <v>47</v>
      </c>
      <c r="K16" s="375">
        <v>40</v>
      </c>
      <c r="L16" s="366">
        <f t="shared" si="0"/>
        <v>87</v>
      </c>
      <c r="M16" s="366">
        <f t="shared" si="1"/>
        <v>77</v>
      </c>
      <c r="N16" s="366"/>
      <c r="O16" s="366"/>
      <c r="P16" s="366"/>
      <c r="Q16" s="377"/>
      <c r="R16" s="366"/>
      <c r="S16" s="366">
        <f>IFERROR(VLOOKUP(G16,'2022年間集計'!$E$4:$BN$82,45,FALSE),"0")</f>
        <v>31</v>
      </c>
      <c r="T16" s="372">
        <v>1</v>
      </c>
      <c r="U16" s="366">
        <f t="shared" si="2"/>
        <v>32</v>
      </c>
      <c r="X16" s="231" t="s">
        <v>905</v>
      </c>
      <c r="Z16" s="225" t="s">
        <v>754</v>
      </c>
      <c r="AA16" s="488" t="s">
        <v>917</v>
      </c>
      <c r="AB16" s="227" t="str">
        <f>G16</f>
        <v>長井 俊志</v>
      </c>
      <c r="AF16" s="98"/>
      <c r="AG16" s="98"/>
    </row>
    <row r="17" spans="1:35" s="12" customFormat="1" ht="21" customHeight="1">
      <c r="A17" s="370">
        <f t="shared" si="8"/>
        <v>15</v>
      </c>
      <c r="B17" s="371" t="s">
        <v>71</v>
      </c>
      <c r="C17" s="406" t="s">
        <v>335</v>
      </c>
      <c r="D17" s="411" t="s">
        <v>78</v>
      </c>
      <c r="E17" s="411" t="s">
        <v>79</v>
      </c>
      <c r="F17" s="412" t="s">
        <v>3</v>
      </c>
      <c r="G17" s="407" t="s">
        <v>841</v>
      </c>
      <c r="H17" s="375" t="s">
        <v>105</v>
      </c>
      <c r="I17" s="375">
        <v>15</v>
      </c>
      <c r="J17" s="376">
        <v>44</v>
      </c>
      <c r="K17" s="375">
        <v>48</v>
      </c>
      <c r="L17" s="366">
        <f t="shared" si="0"/>
        <v>92</v>
      </c>
      <c r="M17" s="366">
        <f t="shared" si="1"/>
        <v>77</v>
      </c>
      <c r="N17" s="366"/>
      <c r="O17" s="366" t="s">
        <v>351</v>
      </c>
      <c r="P17" s="366"/>
      <c r="Q17" s="377"/>
      <c r="R17" s="366"/>
      <c r="S17" s="366">
        <f>IFERROR(VLOOKUP(G17,'2022年間集計'!$E$4:$BN$82,45,FALSE),"0")</f>
        <v>4</v>
      </c>
      <c r="T17" s="378">
        <v>1</v>
      </c>
      <c r="U17" s="366">
        <f t="shared" si="2"/>
        <v>5</v>
      </c>
      <c r="X17" s="231" t="s">
        <v>177</v>
      </c>
      <c r="Y17" s="225"/>
      <c r="Z17" s="225" t="s">
        <v>754</v>
      </c>
      <c r="AA17" s="226" t="s">
        <v>860</v>
      </c>
      <c r="AB17" s="227" t="str">
        <f>G17</f>
        <v>芥川 博</v>
      </c>
      <c r="AC17" s="98"/>
      <c r="AD17" s="98"/>
      <c r="AE17" s="98"/>
      <c r="AF17" s="98"/>
      <c r="AG17" s="98"/>
    </row>
    <row r="18" spans="1:35" s="12" customFormat="1" ht="21" customHeight="1">
      <c r="A18" s="370">
        <f t="shared" si="8"/>
        <v>16</v>
      </c>
      <c r="B18" s="371" t="s">
        <v>71</v>
      </c>
      <c r="C18" s="406" t="s">
        <v>550</v>
      </c>
      <c r="D18" s="411" t="s">
        <v>892</v>
      </c>
      <c r="E18" s="411" t="s">
        <v>893</v>
      </c>
      <c r="F18" s="412" t="s">
        <v>381</v>
      </c>
      <c r="G18" s="407" t="s">
        <v>842</v>
      </c>
      <c r="H18" s="375" t="s">
        <v>101</v>
      </c>
      <c r="I18" s="375">
        <v>16</v>
      </c>
      <c r="J18" s="388">
        <v>48</v>
      </c>
      <c r="K18" s="375">
        <v>45</v>
      </c>
      <c r="L18" s="366">
        <f t="shared" si="0"/>
        <v>93</v>
      </c>
      <c r="M18" s="366">
        <f t="shared" si="1"/>
        <v>77</v>
      </c>
      <c r="N18" s="366"/>
      <c r="O18" s="366"/>
      <c r="P18" s="366"/>
      <c r="Q18" s="377"/>
      <c r="R18" s="366"/>
      <c r="S18" s="366">
        <f>IFERROR(VLOOKUP(G18,'2022年間集計'!$E$4:$BN$82,45,FALSE),"0")</f>
        <v>18</v>
      </c>
      <c r="T18" s="378">
        <v>1</v>
      </c>
      <c r="U18" s="366">
        <f t="shared" si="2"/>
        <v>19</v>
      </c>
      <c r="X18" s="231" t="s">
        <v>138</v>
      </c>
      <c r="Y18" s="225"/>
      <c r="Z18" s="225" t="s">
        <v>179</v>
      </c>
      <c r="AA18" s="226" t="s">
        <v>649</v>
      </c>
      <c r="AB18" s="227" t="str">
        <f>G20</f>
        <v>Candy 長井</v>
      </c>
      <c r="AC18" s="112"/>
      <c r="AD18" s="98"/>
      <c r="AE18" s="98"/>
      <c r="AF18" s="98"/>
      <c r="AG18" s="98"/>
    </row>
    <row r="19" spans="1:35" s="12" customFormat="1" ht="21" customHeight="1">
      <c r="A19" s="370">
        <f t="shared" si="8"/>
        <v>17</v>
      </c>
      <c r="B19" s="371" t="s">
        <v>796</v>
      </c>
      <c r="C19" s="406" t="s">
        <v>159</v>
      </c>
      <c r="D19" s="411" t="s">
        <v>102</v>
      </c>
      <c r="E19" s="411" t="s">
        <v>103</v>
      </c>
      <c r="F19" s="412" t="s">
        <v>994</v>
      </c>
      <c r="G19" s="407" t="s">
        <v>283</v>
      </c>
      <c r="H19" s="375" t="s">
        <v>105</v>
      </c>
      <c r="I19" s="375">
        <v>16</v>
      </c>
      <c r="J19" s="376">
        <v>46</v>
      </c>
      <c r="K19" s="375">
        <v>48</v>
      </c>
      <c r="L19" s="366">
        <f t="shared" si="0"/>
        <v>94</v>
      </c>
      <c r="M19" s="366">
        <f t="shared" si="1"/>
        <v>78</v>
      </c>
      <c r="N19" s="366"/>
      <c r="O19" s="366"/>
      <c r="P19" s="366"/>
      <c r="Q19" s="377"/>
      <c r="R19" s="366"/>
      <c r="S19" s="366">
        <f>IFERROR(VLOOKUP(G19,'2022年間集計'!$E$4:$BN$82,45,FALSE),"0")</f>
        <v>4</v>
      </c>
      <c r="T19" s="372">
        <v>1</v>
      </c>
      <c r="U19" s="366">
        <f t="shared" si="2"/>
        <v>5</v>
      </c>
      <c r="X19" s="231" t="s">
        <v>129</v>
      </c>
      <c r="Y19" s="225"/>
      <c r="Z19" s="225" t="s">
        <v>180</v>
      </c>
      <c r="AA19" s="226" t="s">
        <v>650</v>
      </c>
      <c r="AB19" s="227" t="str">
        <f>G22</f>
        <v>香村 忠宏</v>
      </c>
      <c r="AC19" s="111"/>
      <c r="AD19" s="98"/>
      <c r="AE19" s="98"/>
      <c r="AF19" s="98"/>
      <c r="AG19" s="98"/>
    </row>
    <row r="20" spans="1:35" s="12" customFormat="1" ht="21" customHeight="1">
      <c r="A20" s="370">
        <f t="shared" si="8"/>
        <v>18</v>
      </c>
      <c r="B20" s="371" t="s">
        <v>71</v>
      </c>
      <c r="C20" s="406" t="s">
        <v>109</v>
      </c>
      <c r="D20" s="411" t="s">
        <v>10</v>
      </c>
      <c r="E20" s="411" t="s">
        <v>11</v>
      </c>
      <c r="F20" s="412" t="s">
        <v>3</v>
      </c>
      <c r="G20" s="407" t="s">
        <v>802</v>
      </c>
      <c r="H20" s="375" t="s">
        <v>104</v>
      </c>
      <c r="I20" s="375">
        <v>28</v>
      </c>
      <c r="J20" s="375">
        <v>52</v>
      </c>
      <c r="K20" s="375">
        <v>54</v>
      </c>
      <c r="L20" s="366">
        <f t="shared" si="0"/>
        <v>106</v>
      </c>
      <c r="M20" s="366">
        <f t="shared" si="1"/>
        <v>78</v>
      </c>
      <c r="N20" s="366"/>
      <c r="O20" s="366" t="s">
        <v>340</v>
      </c>
      <c r="P20" s="366"/>
      <c r="Q20" s="377"/>
      <c r="R20" s="366"/>
      <c r="S20" s="366">
        <f>IFERROR(VLOOKUP(G20,'2022年間集計'!$E$4:$BN$82,45,FALSE),"0")</f>
        <v>12</v>
      </c>
      <c r="T20" s="378">
        <v>1</v>
      </c>
      <c r="U20" s="366">
        <f t="shared" si="2"/>
        <v>13</v>
      </c>
      <c r="X20" s="231" t="s">
        <v>181</v>
      </c>
      <c r="Y20" s="225"/>
      <c r="Z20" s="225" t="s">
        <v>182</v>
      </c>
      <c r="AA20" s="226" t="s">
        <v>651</v>
      </c>
      <c r="AB20" s="227" t="str">
        <f>G24</f>
        <v>菊池 光夫</v>
      </c>
      <c r="AC20" s="111"/>
      <c r="AD20" s="98"/>
      <c r="AE20" s="98"/>
      <c r="AF20" s="98"/>
      <c r="AG20" s="98"/>
    </row>
    <row r="21" spans="1:35" s="12" customFormat="1" ht="21" customHeight="1">
      <c r="A21" s="370">
        <f t="shared" si="8"/>
        <v>19</v>
      </c>
      <c r="B21" s="371" t="s">
        <v>71</v>
      </c>
      <c r="C21" s="406" t="s">
        <v>555</v>
      </c>
      <c r="D21" s="411" t="s">
        <v>38</v>
      </c>
      <c r="E21" s="411" t="s">
        <v>39</v>
      </c>
      <c r="F21" s="412" t="s">
        <v>40</v>
      </c>
      <c r="G21" s="407" t="s">
        <v>559</v>
      </c>
      <c r="H21" s="375" t="s">
        <v>104</v>
      </c>
      <c r="I21" s="375">
        <v>36</v>
      </c>
      <c r="J21" s="376">
        <v>60</v>
      </c>
      <c r="K21" s="375">
        <v>54</v>
      </c>
      <c r="L21" s="366">
        <f t="shared" si="0"/>
        <v>114</v>
      </c>
      <c r="M21" s="366">
        <f t="shared" si="1"/>
        <v>78</v>
      </c>
      <c r="N21" s="366"/>
      <c r="O21" s="366"/>
      <c r="P21" s="366"/>
      <c r="Q21" s="377"/>
      <c r="R21" s="366"/>
      <c r="S21" s="366">
        <f>IFERROR(VLOOKUP(G21,'2022年間集計'!$E$4:$BN$82,45,FALSE),"0")</f>
        <v>5</v>
      </c>
      <c r="T21" s="378">
        <v>1</v>
      </c>
      <c r="U21" s="366">
        <f t="shared" si="2"/>
        <v>6</v>
      </c>
      <c r="X21" s="231" t="s">
        <v>130</v>
      </c>
      <c r="Y21" s="225"/>
      <c r="Z21" s="225" t="s">
        <v>140</v>
      </c>
      <c r="AA21" s="226" t="s">
        <v>652</v>
      </c>
      <c r="AB21" s="227" t="str">
        <f>G25</f>
        <v>長島 隆志</v>
      </c>
      <c r="AC21" s="111"/>
      <c r="AD21" s="98"/>
      <c r="AE21" s="98"/>
      <c r="AF21" s="98"/>
      <c r="AG21" s="98"/>
    </row>
    <row r="22" spans="1:35" s="12" customFormat="1" ht="21" customHeight="1">
      <c r="A22" s="370">
        <f t="shared" si="8"/>
        <v>20</v>
      </c>
      <c r="B22" s="371" t="s">
        <v>796</v>
      </c>
      <c r="C22" s="406" t="s">
        <v>331</v>
      </c>
      <c r="D22" s="412" t="s">
        <v>532</v>
      </c>
      <c r="E22" s="412" t="s">
        <v>57</v>
      </c>
      <c r="F22" s="412" t="s">
        <v>372</v>
      </c>
      <c r="G22" s="407" t="s">
        <v>836</v>
      </c>
      <c r="H22" s="375" t="s">
        <v>101</v>
      </c>
      <c r="I22" s="375">
        <v>21</v>
      </c>
      <c r="J22" s="375">
        <v>49</v>
      </c>
      <c r="K22" s="375">
        <v>51</v>
      </c>
      <c r="L22" s="366">
        <f t="shared" si="0"/>
        <v>100</v>
      </c>
      <c r="M22" s="366">
        <f t="shared" si="1"/>
        <v>79</v>
      </c>
      <c r="N22" s="366"/>
      <c r="O22" s="366"/>
      <c r="P22" s="366"/>
      <c r="Q22" s="377"/>
      <c r="R22" s="366"/>
      <c r="S22" s="366">
        <f>IFERROR(VLOOKUP(G22,'2022年間集計'!$E$4:$BN$82,45,FALSE),"0")</f>
        <v>13</v>
      </c>
      <c r="T22" s="378">
        <v>1</v>
      </c>
      <c r="U22" s="366">
        <f t="shared" si="2"/>
        <v>14</v>
      </c>
      <c r="X22" s="231" t="s">
        <v>131</v>
      </c>
      <c r="Y22" s="225"/>
      <c r="Z22" s="225" t="s">
        <v>180</v>
      </c>
      <c r="AA22" s="226" t="s">
        <v>650</v>
      </c>
      <c r="AB22" s="500" t="str">
        <f>G27</f>
        <v>井上 兼太</v>
      </c>
      <c r="AC22" s="111"/>
      <c r="AD22" s="98"/>
      <c r="AE22" s="98"/>
      <c r="AF22" s="98"/>
      <c r="AG22" s="98"/>
    </row>
    <row r="23" spans="1:35" s="12" customFormat="1" ht="21" customHeight="1">
      <c r="A23" s="370">
        <f t="shared" si="8"/>
        <v>21</v>
      </c>
      <c r="B23" s="371" t="s">
        <v>71</v>
      </c>
      <c r="C23" s="406" t="s">
        <v>554</v>
      </c>
      <c r="D23" s="411" t="s">
        <v>546</v>
      </c>
      <c r="E23" s="411" t="s">
        <v>547</v>
      </c>
      <c r="F23" s="412" t="s">
        <v>3</v>
      </c>
      <c r="G23" s="480" t="s">
        <v>911</v>
      </c>
      <c r="H23" s="375" t="s">
        <v>101</v>
      </c>
      <c r="I23" s="375">
        <v>23</v>
      </c>
      <c r="J23" s="375">
        <v>46</v>
      </c>
      <c r="K23" s="375">
        <v>56</v>
      </c>
      <c r="L23" s="366">
        <f t="shared" si="0"/>
        <v>102</v>
      </c>
      <c r="M23" s="366">
        <f t="shared" si="1"/>
        <v>79</v>
      </c>
      <c r="N23" s="366"/>
      <c r="O23" s="366"/>
      <c r="P23" s="366"/>
      <c r="Q23" s="377"/>
      <c r="R23" s="366"/>
      <c r="S23" s="366">
        <f>IFERROR(VLOOKUP(G23,'2022年間集計'!$E$4:$BN$82,45,FALSE),"0")</f>
        <v>13</v>
      </c>
      <c r="T23" s="372">
        <v>1</v>
      </c>
      <c r="U23" s="366">
        <f t="shared" si="2"/>
        <v>14</v>
      </c>
      <c r="X23" s="231" t="s">
        <v>906</v>
      </c>
      <c r="Z23" s="490" t="s">
        <v>907</v>
      </c>
      <c r="AA23" s="489" t="s">
        <v>908</v>
      </c>
      <c r="AB23" s="500" t="str">
        <f>G28</f>
        <v>肥嶋 俊明</v>
      </c>
      <c r="AF23" s="98"/>
      <c r="AG23" s="98"/>
    </row>
    <row r="24" spans="1:35" s="12" customFormat="1" ht="21" customHeight="1">
      <c r="A24" s="370">
        <f t="shared" si="8"/>
        <v>22</v>
      </c>
      <c r="B24" s="371" t="s">
        <v>71</v>
      </c>
      <c r="C24" s="406" t="s">
        <v>552</v>
      </c>
      <c r="D24" s="411" t="s">
        <v>7</v>
      </c>
      <c r="E24" s="411" t="s">
        <v>36</v>
      </c>
      <c r="F24" s="412" t="s">
        <v>3</v>
      </c>
      <c r="G24" s="407" t="s">
        <v>803</v>
      </c>
      <c r="H24" s="375" t="s">
        <v>105</v>
      </c>
      <c r="I24" s="375">
        <v>10</v>
      </c>
      <c r="J24" s="375">
        <v>46</v>
      </c>
      <c r="K24" s="375">
        <v>44</v>
      </c>
      <c r="L24" s="366">
        <f t="shared" si="0"/>
        <v>90</v>
      </c>
      <c r="M24" s="366">
        <f t="shared" si="1"/>
        <v>80</v>
      </c>
      <c r="N24" s="366"/>
      <c r="O24" s="366" t="s">
        <v>351</v>
      </c>
      <c r="P24" s="366" t="s">
        <v>354</v>
      </c>
      <c r="Q24" s="377"/>
      <c r="R24" s="366"/>
      <c r="S24" s="366">
        <f>IFERROR(VLOOKUP(G24,'2022年間集計'!$E$4:$BN$82,45,FALSE),"0")</f>
        <v>52</v>
      </c>
      <c r="T24" s="378">
        <v>1</v>
      </c>
      <c r="U24" s="366">
        <f t="shared" si="2"/>
        <v>53</v>
      </c>
      <c r="X24" s="231" t="s">
        <v>132</v>
      </c>
      <c r="Y24" s="225"/>
      <c r="Z24" s="225" t="s">
        <v>184</v>
      </c>
      <c r="AA24" s="226" t="s">
        <v>653</v>
      </c>
      <c r="AB24" s="227" t="str">
        <f>G30</f>
        <v>小山 明男</v>
      </c>
      <c r="AC24" s="111"/>
      <c r="AD24" s="98"/>
      <c r="AE24" s="98"/>
      <c r="AF24" s="98"/>
      <c r="AG24" s="98"/>
    </row>
    <row r="25" spans="1:35" s="12" customFormat="1" ht="21" customHeight="1">
      <c r="A25" s="370">
        <f t="shared" si="8"/>
        <v>23</v>
      </c>
      <c r="B25" s="371" t="s">
        <v>796</v>
      </c>
      <c r="C25" s="406" t="s">
        <v>332</v>
      </c>
      <c r="D25" s="411" t="s">
        <v>53</v>
      </c>
      <c r="E25" s="411" t="s">
        <v>44</v>
      </c>
      <c r="F25" s="412" t="s">
        <v>3</v>
      </c>
      <c r="G25" s="407" t="s">
        <v>814</v>
      </c>
      <c r="H25" s="375" t="s">
        <v>105</v>
      </c>
      <c r="I25" s="375">
        <v>19</v>
      </c>
      <c r="J25" s="376">
        <v>50</v>
      </c>
      <c r="K25" s="375">
        <v>49</v>
      </c>
      <c r="L25" s="366">
        <f t="shared" si="0"/>
        <v>99</v>
      </c>
      <c r="M25" s="366">
        <f t="shared" si="1"/>
        <v>80</v>
      </c>
      <c r="N25" s="366"/>
      <c r="O25" s="366"/>
      <c r="P25" s="366"/>
      <c r="Q25" s="483" t="s">
        <v>576</v>
      </c>
      <c r="R25" s="366"/>
      <c r="S25" s="366">
        <f>IFERROR(VLOOKUP(G25,'2022年間集計'!$E$4:$BN$82,45,FALSE),"0")</f>
        <v>5</v>
      </c>
      <c r="T25" s="378">
        <v>1</v>
      </c>
      <c r="U25" s="366">
        <f t="shared" si="2"/>
        <v>6</v>
      </c>
      <c r="X25" s="231" t="s">
        <v>183</v>
      </c>
      <c r="Y25" s="225"/>
      <c r="Z25" s="225"/>
      <c r="AA25" s="226"/>
      <c r="AB25" s="227"/>
      <c r="AC25" s="111"/>
      <c r="AD25" s="98"/>
      <c r="AE25" s="98"/>
      <c r="AF25" s="98"/>
      <c r="AG25" s="98"/>
    </row>
    <row r="26" spans="1:35" s="12" customFormat="1" ht="21" customHeight="1">
      <c r="A26" s="370">
        <f t="shared" si="8"/>
        <v>24</v>
      </c>
      <c r="B26" s="371" t="s">
        <v>71</v>
      </c>
      <c r="C26" s="406" t="s">
        <v>553</v>
      </c>
      <c r="D26" s="412" t="s">
        <v>500</v>
      </c>
      <c r="E26" s="412" t="s">
        <v>501</v>
      </c>
      <c r="F26" s="412" t="s">
        <v>376</v>
      </c>
      <c r="G26" s="407" t="s">
        <v>799</v>
      </c>
      <c r="H26" s="375" t="s">
        <v>101</v>
      </c>
      <c r="I26" s="375">
        <v>27</v>
      </c>
      <c r="J26" s="375">
        <v>52</v>
      </c>
      <c r="K26" s="375">
        <v>55</v>
      </c>
      <c r="L26" s="366">
        <f t="shared" si="0"/>
        <v>107</v>
      </c>
      <c r="M26" s="366">
        <f t="shared" si="1"/>
        <v>80</v>
      </c>
      <c r="N26" s="366"/>
      <c r="O26" s="366"/>
      <c r="P26" s="366"/>
      <c r="Q26" s="377"/>
      <c r="R26" s="366"/>
      <c r="S26" s="366">
        <f>IFERROR(VLOOKUP(G26,'2022年間集計'!$E$4:$BN$82,45,FALSE),"0")</f>
        <v>7</v>
      </c>
      <c r="T26" s="372">
        <v>1</v>
      </c>
      <c r="U26" s="366">
        <f t="shared" si="2"/>
        <v>8</v>
      </c>
      <c r="X26" s="231" t="s">
        <v>133</v>
      </c>
      <c r="Y26" s="225"/>
      <c r="Z26" s="225" t="s">
        <v>182</v>
      </c>
      <c r="AA26" s="226" t="s">
        <v>651</v>
      </c>
      <c r="AB26" s="227" t="str">
        <f>G32</f>
        <v>野村 祥子</v>
      </c>
      <c r="AC26" s="111"/>
      <c r="AD26" s="98"/>
      <c r="AE26" s="98"/>
      <c r="AF26" s="98"/>
      <c r="AG26" s="98"/>
    </row>
    <row r="27" spans="1:35" s="12" customFormat="1" ht="21" customHeight="1">
      <c r="A27" s="370">
        <f t="shared" si="8"/>
        <v>25</v>
      </c>
      <c r="B27" s="371" t="s">
        <v>71</v>
      </c>
      <c r="C27" s="406" t="s">
        <v>331</v>
      </c>
      <c r="D27" s="412" t="s">
        <v>530</v>
      </c>
      <c r="E27" s="412" t="s">
        <v>531</v>
      </c>
      <c r="F27" s="412" t="s">
        <v>366</v>
      </c>
      <c r="G27" s="407" t="s">
        <v>557</v>
      </c>
      <c r="H27" s="375" t="s">
        <v>101</v>
      </c>
      <c r="I27" s="375">
        <v>36</v>
      </c>
      <c r="J27" s="376">
        <v>55</v>
      </c>
      <c r="K27" s="375">
        <v>61</v>
      </c>
      <c r="L27" s="366">
        <f t="shared" si="0"/>
        <v>116</v>
      </c>
      <c r="M27" s="366">
        <f t="shared" si="1"/>
        <v>80</v>
      </c>
      <c r="N27" s="366"/>
      <c r="O27" s="366"/>
      <c r="P27" s="366"/>
      <c r="Q27" s="410"/>
      <c r="R27" s="366"/>
      <c r="S27" s="366">
        <f>IFERROR(VLOOKUP(G27,'2022年間集計'!$E$4:$BN$82,45,FALSE),"0")</f>
        <v>2</v>
      </c>
      <c r="T27" s="378">
        <v>1</v>
      </c>
      <c r="U27" s="366">
        <f t="shared" si="2"/>
        <v>3</v>
      </c>
      <c r="X27" s="231" t="s">
        <v>141</v>
      </c>
      <c r="Y27" s="225"/>
      <c r="Z27" s="225" t="s">
        <v>754</v>
      </c>
      <c r="AA27" s="226" t="s">
        <v>860</v>
      </c>
      <c r="AB27" s="227" t="str">
        <f>G35</f>
        <v>小柳 哲哉</v>
      </c>
      <c r="AC27" s="112"/>
      <c r="AD27" s="98"/>
      <c r="AE27" s="98"/>
      <c r="AF27" s="98"/>
      <c r="AG27" s="98"/>
    </row>
    <row r="28" spans="1:35" s="12" customFormat="1" ht="21" customHeight="1">
      <c r="A28" s="370">
        <f t="shared" si="8"/>
        <v>26</v>
      </c>
      <c r="B28" s="371" t="s">
        <v>71</v>
      </c>
      <c r="C28" s="406" t="s">
        <v>552</v>
      </c>
      <c r="D28" s="411" t="s">
        <v>535</v>
      </c>
      <c r="E28" s="411" t="s">
        <v>536</v>
      </c>
      <c r="F28" s="412" t="s">
        <v>363</v>
      </c>
      <c r="G28" s="407" t="s">
        <v>801</v>
      </c>
      <c r="H28" s="375" t="s">
        <v>101</v>
      </c>
      <c r="I28" s="375">
        <v>25</v>
      </c>
      <c r="J28" s="375">
        <v>55</v>
      </c>
      <c r="K28" s="375">
        <v>51</v>
      </c>
      <c r="L28" s="366">
        <f t="shared" si="0"/>
        <v>106</v>
      </c>
      <c r="M28" s="366">
        <f t="shared" si="1"/>
        <v>81</v>
      </c>
      <c r="N28" s="366"/>
      <c r="O28" s="366"/>
      <c r="P28" s="366"/>
      <c r="Q28" s="377"/>
      <c r="R28" s="366"/>
      <c r="S28" s="366">
        <f>IFERROR(VLOOKUP(G28,'2022年間集計'!$E$4:$BN$82,45,FALSE),"0")</f>
        <v>16</v>
      </c>
      <c r="T28" s="372">
        <v>1</v>
      </c>
      <c r="U28" s="366">
        <f t="shared" si="2"/>
        <v>17</v>
      </c>
      <c r="X28" s="231" t="s">
        <v>142</v>
      </c>
      <c r="Y28" s="225"/>
      <c r="Z28" s="225"/>
      <c r="AA28" s="226"/>
      <c r="AB28" s="227"/>
      <c r="AC28" s="111"/>
      <c r="AD28" s="98"/>
      <c r="AE28" s="98"/>
      <c r="AF28" s="105"/>
      <c r="AG28" s="98"/>
    </row>
    <row r="29" spans="1:35" s="12" customFormat="1" ht="21" customHeight="1">
      <c r="A29" s="370">
        <f t="shared" si="8"/>
        <v>27</v>
      </c>
      <c r="B29" s="371" t="s">
        <v>71</v>
      </c>
      <c r="C29" s="406" t="s">
        <v>550</v>
      </c>
      <c r="D29" s="412" t="s">
        <v>63</v>
      </c>
      <c r="E29" s="412" t="s">
        <v>54</v>
      </c>
      <c r="F29" s="412" t="s">
        <v>383</v>
      </c>
      <c r="G29" s="407" t="s">
        <v>806</v>
      </c>
      <c r="H29" s="375" t="s">
        <v>101</v>
      </c>
      <c r="I29" s="375">
        <v>9</v>
      </c>
      <c r="J29" s="376">
        <v>42</v>
      </c>
      <c r="K29" s="375">
        <v>49</v>
      </c>
      <c r="L29" s="366">
        <f t="shared" si="0"/>
        <v>91</v>
      </c>
      <c r="M29" s="366">
        <f t="shared" si="1"/>
        <v>82</v>
      </c>
      <c r="N29" s="366"/>
      <c r="O29" s="366"/>
      <c r="P29" s="366"/>
      <c r="Q29" s="483" t="s">
        <v>577</v>
      </c>
      <c r="R29" s="366"/>
      <c r="S29" s="366">
        <f>IFERROR(VLOOKUP(G29,'2022年間集計'!$E$4:$BN$82,45,FALSE),"0")</f>
        <v>25</v>
      </c>
      <c r="T29" s="372">
        <v>1</v>
      </c>
      <c r="U29" s="366">
        <f t="shared" si="2"/>
        <v>26</v>
      </c>
      <c r="X29" s="231" t="s">
        <v>143</v>
      </c>
      <c r="Y29" s="225"/>
      <c r="Z29" s="225" t="s">
        <v>89</v>
      </c>
      <c r="AA29" s="226" t="s">
        <v>763</v>
      </c>
      <c r="AB29" s="227" t="str">
        <f>G41</f>
        <v>水澤 淳子</v>
      </c>
      <c r="AC29" s="98"/>
      <c r="AD29" s="98"/>
      <c r="AE29" s="98"/>
      <c r="AF29" s="105"/>
      <c r="AG29" s="105"/>
    </row>
    <row r="30" spans="1:35" s="12" customFormat="1" ht="21" customHeight="1">
      <c r="A30" s="370">
        <f t="shared" si="8"/>
        <v>28</v>
      </c>
      <c r="B30" s="371" t="s">
        <v>71</v>
      </c>
      <c r="C30" s="406" t="s">
        <v>553</v>
      </c>
      <c r="D30" s="411" t="s">
        <v>58</v>
      </c>
      <c r="E30" s="411" t="s">
        <v>59</v>
      </c>
      <c r="F30" s="412" t="s">
        <v>373</v>
      </c>
      <c r="G30" s="407" t="s">
        <v>574</v>
      </c>
      <c r="H30" s="375" t="s">
        <v>101</v>
      </c>
      <c r="I30" s="375">
        <v>20</v>
      </c>
      <c r="J30" s="376">
        <v>47</v>
      </c>
      <c r="K30" s="375">
        <v>55</v>
      </c>
      <c r="L30" s="366">
        <f t="shared" si="0"/>
        <v>102</v>
      </c>
      <c r="M30" s="366">
        <f t="shared" si="1"/>
        <v>82</v>
      </c>
      <c r="N30" s="366"/>
      <c r="O30" s="366"/>
      <c r="P30" s="366"/>
      <c r="Q30" s="377"/>
      <c r="R30" s="366"/>
      <c r="S30" s="366">
        <f>IFERROR(VLOOKUP(G30,'2022年間集計'!$E$4:$BN$82,45,FALSE),"0")</f>
        <v>24</v>
      </c>
      <c r="T30" s="378">
        <v>1</v>
      </c>
      <c r="U30" s="431">
        <f t="shared" si="2"/>
        <v>25</v>
      </c>
      <c r="X30" s="231" t="s">
        <v>144</v>
      </c>
      <c r="Y30" s="225"/>
      <c r="Z30" s="225"/>
      <c r="AA30" s="226"/>
      <c r="AB30" s="227"/>
      <c r="AC30" s="98"/>
      <c r="AD30" s="98"/>
      <c r="AE30" s="98"/>
      <c r="AF30" s="108"/>
      <c r="AG30" s="108"/>
    </row>
    <row r="31" spans="1:35" s="12" customFormat="1" ht="21" customHeight="1">
      <c r="A31" s="370">
        <f t="shared" si="8"/>
        <v>29</v>
      </c>
      <c r="B31" s="371" t="s">
        <v>71</v>
      </c>
      <c r="C31" s="406" t="s">
        <v>554</v>
      </c>
      <c r="D31" s="438" t="s">
        <v>894</v>
      </c>
      <c r="E31" s="438" t="s">
        <v>895</v>
      </c>
      <c r="F31" s="439" t="s">
        <v>359</v>
      </c>
      <c r="G31" s="480" t="s">
        <v>902</v>
      </c>
      <c r="H31" s="375" t="s">
        <v>101</v>
      </c>
      <c r="I31" s="375">
        <v>30</v>
      </c>
      <c r="J31" s="375">
        <v>57</v>
      </c>
      <c r="K31" s="375">
        <v>55</v>
      </c>
      <c r="L31" s="366">
        <f t="shared" si="0"/>
        <v>112</v>
      </c>
      <c r="M31" s="366">
        <f t="shared" si="1"/>
        <v>82</v>
      </c>
      <c r="N31" s="366"/>
      <c r="O31" s="366"/>
      <c r="P31" s="366"/>
      <c r="Q31" s="377" t="s">
        <v>349</v>
      </c>
      <c r="R31" s="366"/>
      <c r="S31" s="366">
        <f>IFERROR(VLOOKUP(G31,'2022年間集計'!$E$4:$BN$82,45,FALSE),"0")</f>
        <v>2</v>
      </c>
      <c r="T31" s="378">
        <v>1</v>
      </c>
      <c r="U31" s="366">
        <f t="shared" si="2"/>
        <v>3</v>
      </c>
      <c r="X31" s="231" t="s">
        <v>145</v>
      </c>
      <c r="Y31" s="225"/>
      <c r="Z31" s="225"/>
      <c r="AA31" s="226"/>
      <c r="AB31" s="227"/>
      <c r="AC31" s="215"/>
      <c r="AD31" s="105"/>
      <c r="AE31" s="105"/>
      <c r="AF31" s="14"/>
      <c r="AG31" s="14"/>
      <c r="AH31" s="14"/>
      <c r="AI31" s="14"/>
    </row>
    <row r="32" spans="1:35" ht="21" customHeight="1" thickBot="1">
      <c r="A32" s="370">
        <f t="shared" si="8"/>
        <v>30</v>
      </c>
      <c r="B32" s="371" t="s">
        <v>71</v>
      </c>
      <c r="C32" s="406" t="s">
        <v>552</v>
      </c>
      <c r="D32" s="411" t="s">
        <v>491</v>
      </c>
      <c r="E32" s="411" t="s">
        <v>492</v>
      </c>
      <c r="F32" s="412" t="s">
        <v>3</v>
      </c>
      <c r="G32" s="407" t="s">
        <v>899</v>
      </c>
      <c r="H32" s="375" t="s">
        <v>542</v>
      </c>
      <c r="I32" s="375">
        <v>5</v>
      </c>
      <c r="J32" s="376">
        <v>46</v>
      </c>
      <c r="K32" s="375">
        <v>42</v>
      </c>
      <c r="L32" s="366">
        <f t="shared" si="0"/>
        <v>88</v>
      </c>
      <c r="M32" s="366">
        <f t="shared" si="1"/>
        <v>83</v>
      </c>
      <c r="N32" s="366"/>
      <c r="O32" s="366"/>
      <c r="P32" s="366"/>
      <c r="Q32" s="377"/>
      <c r="R32" s="366"/>
      <c r="S32" s="366">
        <f>IFERROR(VLOOKUP(G32,'2022年間集計'!$E$4:$BN$82,45,FALSE),"0")</f>
        <v>36</v>
      </c>
      <c r="T32" s="378">
        <v>1</v>
      </c>
      <c r="U32" s="366">
        <f t="shared" si="2"/>
        <v>37</v>
      </c>
      <c r="X32" s="231" t="s">
        <v>185</v>
      </c>
      <c r="Y32" s="222">
        <v>20</v>
      </c>
      <c r="Z32" s="225"/>
      <c r="AA32" s="226"/>
      <c r="AB32" s="227" t="str">
        <f>G43</f>
        <v>四宮 憲一</v>
      </c>
      <c r="AC32" s="216"/>
      <c r="AD32" s="217"/>
      <c r="AE32" s="217"/>
    </row>
    <row r="33" spans="1:31" ht="21" customHeight="1">
      <c r="A33" s="370">
        <f t="shared" si="8"/>
        <v>31</v>
      </c>
      <c r="B33" s="371" t="s">
        <v>796</v>
      </c>
      <c r="C33" s="406" t="s">
        <v>332</v>
      </c>
      <c r="D33" s="462" t="s">
        <v>82</v>
      </c>
      <c r="E33" s="462" t="s">
        <v>83</v>
      </c>
      <c r="F33" s="463" t="s">
        <v>3</v>
      </c>
      <c r="G33" s="464" t="s">
        <v>565</v>
      </c>
      <c r="H33" s="375" t="s">
        <v>101</v>
      </c>
      <c r="I33" s="375">
        <v>16</v>
      </c>
      <c r="J33" s="466">
        <v>52</v>
      </c>
      <c r="K33" s="465">
        <v>47</v>
      </c>
      <c r="L33" s="366">
        <f t="shared" si="0"/>
        <v>99</v>
      </c>
      <c r="M33" s="366">
        <f t="shared" si="1"/>
        <v>83</v>
      </c>
      <c r="N33" s="467"/>
      <c r="O33" s="467" t="s">
        <v>743</v>
      </c>
      <c r="P33" s="467"/>
      <c r="Q33" s="468"/>
      <c r="R33" s="467"/>
      <c r="S33" s="366">
        <f>IFERROR(VLOOKUP(G33,'2022年間集計'!$E$4:$BN$82,45,FALSE),"0")</f>
        <v>25</v>
      </c>
      <c r="T33" s="378">
        <v>1</v>
      </c>
      <c r="U33" s="431">
        <f t="shared" si="2"/>
        <v>26</v>
      </c>
      <c r="X33" s="231" t="s">
        <v>156</v>
      </c>
      <c r="Y33" s="222">
        <v>20</v>
      </c>
      <c r="Z33" s="233"/>
      <c r="AA33" s="234"/>
      <c r="AB33" s="496" t="s">
        <v>811</v>
      </c>
      <c r="AC33" s="209">
        <v>40</v>
      </c>
      <c r="AD33" s="209">
        <v>40</v>
      </c>
      <c r="AE33" s="211">
        <f>AC33+AD33</f>
        <v>80</v>
      </c>
    </row>
    <row r="34" spans="1:31" ht="21" customHeight="1" thickBot="1">
      <c r="A34" s="370">
        <f t="shared" si="8"/>
        <v>32</v>
      </c>
      <c r="B34" s="371" t="s">
        <v>71</v>
      </c>
      <c r="C34" s="406" t="s">
        <v>553</v>
      </c>
      <c r="D34" s="462" t="s">
        <v>788</v>
      </c>
      <c r="E34" s="462" t="s">
        <v>789</v>
      </c>
      <c r="F34" s="463" t="s">
        <v>3</v>
      </c>
      <c r="G34" s="464" t="s">
        <v>792</v>
      </c>
      <c r="H34" s="375" t="s">
        <v>105</v>
      </c>
      <c r="I34" s="375">
        <v>22</v>
      </c>
      <c r="J34" s="465">
        <v>50</v>
      </c>
      <c r="K34" s="465">
        <v>55</v>
      </c>
      <c r="L34" s="366">
        <f t="shared" si="0"/>
        <v>105</v>
      </c>
      <c r="M34" s="366">
        <f t="shared" si="1"/>
        <v>83</v>
      </c>
      <c r="N34" s="467"/>
      <c r="O34" s="467"/>
      <c r="P34" s="467"/>
      <c r="Q34" s="468"/>
      <c r="R34" s="467"/>
      <c r="S34" s="366">
        <f>IFERROR(VLOOKUP(G34,'2022年間集計'!$E$4:$BN$82,45,FALSE),"0")</f>
        <v>2</v>
      </c>
      <c r="T34" s="372">
        <v>1</v>
      </c>
      <c r="U34" s="366">
        <f t="shared" si="2"/>
        <v>3</v>
      </c>
      <c r="X34" s="349" t="s">
        <v>157</v>
      </c>
      <c r="Y34" s="228"/>
      <c r="Z34" s="228" t="s">
        <v>357</v>
      </c>
      <c r="AA34" s="229" t="s">
        <v>654</v>
      </c>
      <c r="AB34" s="482" t="s">
        <v>910</v>
      </c>
      <c r="AC34" s="212">
        <f>J48</f>
        <v>58</v>
      </c>
      <c r="AD34" s="212">
        <f>K48</f>
        <v>58</v>
      </c>
      <c r="AE34" s="214">
        <v>89</v>
      </c>
    </row>
    <row r="35" spans="1:31" ht="21" customHeight="1">
      <c r="A35" s="370">
        <f t="shared" si="8"/>
        <v>33</v>
      </c>
      <c r="B35" s="371" t="s">
        <v>71</v>
      </c>
      <c r="C35" s="406" t="s">
        <v>158</v>
      </c>
      <c r="D35" s="463" t="s">
        <v>509</v>
      </c>
      <c r="E35" s="463" t="s">
        <v>510</v>
      </c>
      <c r="F35" s="463" t="s">
        <v>3</v>
      </c>
      <c r="G35" s="464" t="s">
        <v>898</v>
      </c>
      <c r="H35" s="375" t="s">
        <v>101</v>
      </c>
      <c r="I35" s="375">
        <v>36</v>
      </c>
      <c r="J35" s="465">
        <v>59</v>
      </c>
      <c r="K35" s="465">
        <v>60</v>
      </c>
      <c r="L35" s="366">
        <f t="shared" si="0"/>
        <v>119</v>
      </c>
      <c r="M35" s="366">
        <f t="shared" si="1"/>
        <v>83</v>
      </c>
      <c r="N35" s="467"/>
      <c r="O35" s="467"/>
      <c r="P35" s="467"/>
      <c r="Q35" s="468"/>
      <c r="R35" s="467"/>
      <c r="S35" s="366">
        <f>IFERROR(VLOOKUP(G35,'2022年間集計'!$E$4:$BN$82,45,FALSE),"0")</f>
        <v>3</v>
      </c>
      <c r="T35" s="378">
        <v>1</v>
      </c>
      <c r="U35" s="366">
        <f t="shared" si="2"/>
        <v>4</v>
      </c>
    </row>
    <row r="36" spans="1:31" ht="21" customHeight="1">
      <c r="A36" s="370">
        <f t="shared" si="8"/>
        <v>34</v>
      </c>
      <c r="B36" s="371" t="s">
        <v>71</v>
      </c>
      <c r="C36" s="406" t="s">
        <v>554</v>
      </c>
      <c r="D36" s="462" t="s">
        <v>537</v>
      </c>
      <c r="E36" s="462" t="s">
        <v>538</v>
      </c>
      <c r="F36" s="462" t="s">
        <v>360</v>
      </c>
      <c r="G36" s="464" t="s">
        <v>834</v>
      </c>
      <c r="H36" s="375" t="s">
        <v>101</v>
      </c>
      <c r="I36" s="375">
        <v>15</v>
      </c>
      <c r="J36" s="466">
        <v>47</v>
      </c>
      <c r="K36" s="465">
        <v>52</v>
      </c>
      <c r="L36" s="366">
        <f t="shared" si="0"/>
        <v>99</v>
      </c>
      <c r="M36" s="366">
        <f t="shared" si="1"/>
        <v>84</v>
      </c>
      <c r="N36" s="467"/>
      <c r="O36" s="467"/>
      <c r="P36" s="467"/>
      <c r="Q36" s="468"/>
      <c r="R36" s="467"/>
      <c r="S36" s="366">
        <f>IFERROR(VLOOKUP(G36,'2022年間集計'!$E$4:$BN$82,45,FALSE),"0")</f>
        <v>49</v>
      </c>
      <c r="T36" s="372">
        <v>1</v>
      </c>
      <c r="U36" s="431">
        <f t="shared" si="2"/>
        <v>50</v>
      </c>
    </row>
    <row r="37" spans="1:31" ht="21" customHeight="1">
      <c r="A37" s="370">
        <f t="shared" si="8"/>
        <v>35</v>
      </c>
      <c r="B37" s="371" t="s">
        <v>71</v>
      </c>
      <c r="C37" s="406" t="s">
        <v>109</v>
      </c>
      <c r="D37" s="462" t="s">
        <v>506</v>
      </c>
      <c r="E37" s="462" t="s">
        <v>507</v>
      </c>
      <c r="F37" s="463" t="s">
        <v>3</v>
      </c>
      <c r="G37" s="464" t="s">
        <v>564</v>
      </c>
      <c r="H37" s="375" t="s">
        <v>101</v>
      </c>
      <c r="I37" s="375">
        <v>18</v>
      </c>
      <c r="J37" s="466">
        <v>51</v>
      </c>
      <c r="K37" s="465">
        <v>51</v>
      </c>
      <c r="L37" s="366">
        <f t="shared" si="0"/>
        <v>102</v>
      </c>
      <c r="M37" s="366">
        <f t="shared" si="1"/>
        <v>84</v>
      </c>
      <c r="N37" s="467"/>
      <c r="O37" s="467"/>
      <c r="P37" s="467"/>
      <c r="Q37" s="468"/>
      <c r="R37" s="431"/>
      <c r="S37" s="366">
        <f>IFERROR(VLOOKUP(G37,'2022年間集計'!$E$4:$BN$82,45,FALSE),"0")</f>
        <v>17</v>
      </c>
      <c r="T37" s="378">
        <v>1</v>
      </c>
      <c r="U37" s="366">
        <f t="shared" si="2"/>
        <v>18</v>
      </c>
    </row>
    <row r="38" spans="1:31" ht="21" customHeight="1">
      <c r="A38" s="370">
        <f t="shared" si="8"/>
        <v>36</v>
      </c>
      <c r="B38" s="371" t="s">
        <v>71</v>
      </c>
      <c r="C38" s="406" t="s">
        <v>335</v>
      </c>
      <c r="D38" s="463" t="s">
        <v>780</v>
      </c>
      <c r="E38" s="463" t="s">
        <v>9</v>
      </c>
      <c r="F38" s="463" t="s">
        <v>993</v>
      </c>
      <c r="G38" s="464" t="s">
        <v>798</v>
      </c>
      <c r="H38" s="375" t="s">
        <v>101</v>
      </c>
      <c r="I38" s="375">
        <v>18</v>
      </c>
      <c r="J38" s="466">
        <v>52</v>
      </c>
      <c r="K38" s="465">
        <v>50</v>
      </c>
      <c r="L38" s="472">
        <f t="shared" si="0"/>
        <v>102</v>
      </c>
      <c r="M38" s="366">
        <f t="shared" si="1"/>
        <v>84</v>
      </c>
      <c r="N38" s="467"/>
      <c r="O38" s="467"/>
      <c r="P38" s="467"/>
      <c r="Q38" s="468"/>
      <c r="R38" s="481"/>
      <c r="S38" s="366">
        <f>IFERROR(VLOOKUP(G38,'2022年間集計'!$E$4:$BN$82,45,FALSE),"0")</f>
        <v>24</v>
      </c>
      <c r="T38" s="372">
        <v>1</v>
      </c>
      <c r="U38" s="366">
        <f t="shared" si="2"/>
        <v>25</v>
      </c>
    </row>
    <row r="39" spans="1:31" ht="21" customHeight="1">
      <c r="A39" s="370">
        <f t="shared" si="8"/>
        <v>37</v>
      </c>
      <c r="B39" s="371" t="s">
        <v>71</v>
      </c>
      <c r="C39" s="406" t="s">
        <v>335</v>
      </c>
      <c r="D39" s="462" t="s">
        <v>783</v>
      </c>
      <c r="E39" s="462" t="s">
        <v>784</v>
      </c>
      <c r="F39" s="463" t="s">
        <v>3</v>
      </c>
      <c r="G39" s="464" t="s">
        <v>807</v>
      </c>
      <c r="H39" s="375" t="s">
        <v>104</v>
      </c>
      <c r="I39" s="375">
        <v>36</v>
      </c>
      <c r="J39" s="466">
        <v>63</v>
      </c>
      <c r="K39" s="465">
        <v>57</v>
      </c>
      <c r="L39" s="366">
        <f t="shared" si="0"/>
        <v>120</v>
      </c>
      <c r="M39" s="366">
        <f t="shared" si="1"/>
        <v>84</v>
      </c>
      <c r="N39" s="467"/>
      <c r="O39" s="467"/>
      <c r="P39" s="467"/>
      <c r="Q39" s="468"/>
      <c r="R39" s="467"/>
      <c r="S39" s="366">
        <f>IFERROR(VLOOKUP(G39,'2022年間集計'!$E$4:$BN$82,45,FALSE),"0")</f>
        <v>3</v>
      </c>
      <c r="T39" s="378">
        <v>1</v>
      </c>
      <c r="U39" s="431">
        <f t="shared" si="2"/>
        <v>4</v>
      </c>
    </row>
    <row r="40" spans="1:31" ht="21" customHeight="1">
      <c r="A40" s="370">
        <f t="shared" si="8"/>
        <v>38</v>
      </c>
      <c r="B40" s="371" t="s">
        <v>71</v>
      </c>
      <c r="C40" s="406" t="s">
        <v>109</v>
      </c>
      <c r="D40" s="411" t="s">
        <v>76</v>
      </c>
      <c r="E40" s="411" t="s">
        <v>77</v>
      </c>
      <c r="F40" s="412" t="s">
        <v>371</v>
      </c>
      <c r="G40" s="407" t="s">
        <v>233</v>
      </c>
      <c r="H40" s="375" t="s">
        <v>101</v>
      </c>
      <c r="I40" s="375">
        <v>13</v>
      </c>
      <c r="J40" s="423">
        <v>47</v>
      </c>
      <c r="K40" s="408">
        <v>52</v>
      </c>
      <c r="L40" s="366">
        <f t="shared" si="0"/>
        <v>99</v>
      </c>
      <c r="M40" s="366">
        <f t="shared" si="1"/>
        <v>86</v>
      </c>
      <c r="N40" s="409"/>
      <c r="O40" s="409"/>
      <c r="P40" s="409"/>
      <c r="Q40" s="410"/>
      <c r="R40" s="409"/>
      <c r="S40" s="366">
        <f>IFERROR(VLOOKUP(G40,'2022年間集計'!$E$4:$BN$82,45,FALSE),"0")</f>
        <v>43</v>
      </c>
      <c r="T40" s="378">
        <v>1</v>
      </c>
      <c r="U40" s="366">
        <f t="shared" si="2"/>
        <v>44</v>
      </c>
    </row>
    <row r="41" spans="1:31" ht="21" customHeight="1">
      <c r="A41" s="370">
        <f t="shared" si="8"/>
        <v>39</v>
      </c>
      <c r="B41" s="371" t="s">
        <v>71</v>
      </c>
      <c r="C41" s="406" t="s">
        <v>158</v>
      </c>
      <c r="D41" s="412" t="s">
        <v>37</v>
      </c>
      <c r="E41" s="412" t="s">
        <v>60</v>
      </c>
      <c r="F41" s="412" t="s">
        <v>3</v>
      </c>
      <c r="G41" s="407" t="s">
        <v>800</v>
      </c>
      <c r="H41" s="375" t="s">
        <v>104</v>
      </c>
      <c r="I41" s="375">
        <v>32</v>
      </c>
      <c r="J41" s="408">
        <v>62</v>
      </c>
      <c r="K41" s="408">
        <v>56</v>
      </c>
      <c r="L41" s="366">
        <f t="shared" si="0"/>
        <v>118</v>
      </c>
      <c r="M41" s="366">
        <f t="shared" si="1"/>
        <v>86</v>
      </c>
      <c r="N41" s="409"/>
      <c r="O41" s="409"/>
      <c r="P41" s="409"/>
      <c r="Q41" s="410"/>
      <c r="R41" s="409"/>
      <c r="S41" s="366">
        <f>IFERROR(VLOOKUP(G41,'2022年間集計'!$E$4:$BN$82,45,FALSE),"0")</f>
        <v>4</v>
      </c>
      <c r="T41" s="378">
        <v>1</v>
      </c>
      <c r="U41" s="366">
        <f t="shared" si="2"/>
        <v>5</v>
      </c>
      <c r="V41" s="461"/>
    </row>
    <row r="42" spans="1:31" ht="21" customHeight="1">
      <c r="A42" s="370">
        <f t="shared" si="8"/>
        <v>40</v>
      </c>
      <c r="B42" s="371" t="s">
        <v>71</v>
      </c>
      <c r="C42" s="406" t="s">
        <v>331</v>
      </c>
      <c r="D42" s="411" t="s">
        <v>502</v>
      </c>
      <c r="E42" s="411" t="s">
        <v>503</v>
      </c>
      <c r="F42" s="412" t="s">
        <v>364</v>
      </c>
      <c r="G42" s="407" t="s">
        <v>812</v>
      </c>
      <c r="H42" s="375" t="s">
        <v>105</v>
      </c>
      <c r="I42" s="375">
        <v>36</v>
      </c>
      <c r="J42" s="423">
        <v>67</v>
      </c>
      <c r="K42" s="408">
        <v>58</v>
      </c>
      <c r="L42" s="366">
        <f t="shared" si="0"/>
        <v>125</v>
      </c>
      <c r="M42" s="366">
        <f t="shared" si="1"/>
        <v>89</v>
      </c>
      <c r="N42" s="409"/>
      <c r="O42" s="409"/>
      <c r="P42" s="409"/>
      <c r="Q42" s="410"/>
      <c r="R42" s="409"/>
      <c r="S42" s="366">
        <f>IFERROR(VLOOKUP(G42,'2022年間集計'!$E$4:$BN$82,45,FALSE),"0")</f>
        <v>5</v>
      </c>
      <c r="T42" s="378">
        <v>1</v>
      </c>
      <c r="U42" s="366">
        <f t="shared" si="2"/>
        <v>6</v>
      </c>
      <c r="V42" s="461"/>
    </row>
    <row r="43" spans="1:31" ht="21" customHeight="1">
      <c r="A43" s="370">
        <f t="shared" si="8"/>
        <v>41</v>
      </c>
      <c r="B43" s="371" t="s">
        <v>71</v>
      </c>
      <c r="C43" s="406" t="s">
        <v>551</v>
      </c>
      <c r="D43" s="412" t="s">
        <v>469</v>
      </c>
      <c r="E43" s="412" t="s">
        <v>548</v>
      </c>
      <c r="F43" s="412" t="s">
        <v>549</v>
      </c>
      <c r="G43" s="407" t="s">
        <v>569</v>
      </c>
      <c r="H43" s="375" t="s">
        <v>101</v>
      </c>
      <c r="I43" s="375" t="s">
        <v>756</v>
      </c>
      <c r="J43" s="408">
        <v>69</v>
      </c>
      <c r="K43" s="408">
        <v>58</v>
      </c>
      <c r="L43" s="366">
        <f t="shared" ref="L43:L50" si="9">J43+K43</f>
        <v>127</v>
      </c>
      <c r="M43" s="366">
        <f t="shared" ref="M43:M44" si="10">L43-I43</f>
        <v>91</v>
      </c>
      <c r="N43" s="409"/>
      <c r="O43" s="409"/>
      <c r="P43" s="409"/>
      <c r="Q43" s="410"/>
      <c r="R43" s="487" t="s">
        <v>915</v>
      </c>
      <c r="S43" s="366">
        <f>IFERROR(VLOOKUP(G43,'2022年間集計'!$E$4:$BN$82,45,FALSE),"0")</f>
        <v>2</v>
      </c>
      <c r="T43" s="378">
        <v>1</v>
      </c>
      <c r="U43" s="366">
        <f t="shared" ref="U43:U44" si="11">T43+S43</f>
        <v>3</v>
      </c>
      <c r="V43" s="461"/>
    </row>
    <row r="44" spans="1:31" ht="21" customHeight="1">
      <c r="A44" s="370">
        <f t="shared" si="8"/>
        <v>42</v>
      </c>
      <c r="B44" s="371" t="s">
        <v>71</v>
      </c>
      <c r="C44" s="406"/>
      <c r="D44" s="411" t="s">
        <v>790</v>
      </c>
      <c r="E44" s="411" t="s">
        <v>817</v>
      </c>
      <c r="F44" s="412" t="s">
        <v>791</v>
      </c>
      <c r="G44" s="407" t="s">
        <v>815</v>
      </c>
      <c r="H44" s="375" t="s">
        <v>105</v>
      </c>
      <c r="I44" s="375">
        <v>28</v>
      </c>
      <c r="J44" s="408">
        <v>61</v>
      </c>
      <c r="K44" s="408">
        <v>62</v>
      </c>
      <c r="L44" s="366">
        <f t="shared" si="9"/>
        <v>123</v>
      </c>
      <c r="M44" s="366">
        <f t="shared" si="10"/>
        <v>95</v>
      </c>
      <c r="N44" s="409"/>
      <c r="O44" s="409"/>
      <c r="P44" s="409"/>
      <c r="Q44" s="410"/>
      <c r="R44" s="409"/>
      <c r="S44" s="366">
        <f>IFERROR(VLOOKUP(G44,'2022年間集計'!$E$4:$BN$82,45,FALSE),"0")</f>
        <v>1</v>
      </c>
      <c r="T44" s="378">
        <v>1</v>
      </c>
      <c r="U44" s="431">
        <f t="shared" si="11"/>
        <v>2</v>
      </c>
      <c r="V44" s="461"/>
    </row>
    <row r="45" spans="1:31" ht="21" customHeight="1">
      <c r="A45" s="587"/>
      <c r="B45" s="588"/>
      <c r="C45" s="588"/>
      <c r="D45" s="589"/>
      <c r="E45" s="589"/>
      <c r="F45" s="590"/>
      <c r="G45" s="591"/>
      <c r="H45" s="592"/>
      <c r="I45" s="592"/>
      <c r="J45" s="592"/>
      <c r="K45" s="592"/>
      <c r="L45" s="593"/>
      <c r="M45" s="593"/>
      <c r="N45" s="593"/>
      <c r="O45" s="593"/>
      <c r="P45" s="593"/>
      <c r="Q45" s="594"/>
      <c r="R45" s="593"/>
      <c r="S45" s="593"/>
      <c r="T45" s="595"/>
      <c r="U45" s="593"/>
      <c r="V45" s="596"/>
    </row>
    <row r="46" spans="1:31" ht="21" customHeight="1">
      <c r="A46" s="473">
        <f>A44+1</f>
        <v>43</v>
      </c>
      <c r="B46" s="371" t="s">
        <v>795</v>
      </c>
      <c r="C46" s="406" t="s">
        <v>109</v>
      </c>
      <c r="D46" s="435" t="s">
        <v>851</v>
      </c>
      <c r="E46" s="435" t="s">
        <v>853</v>
      </c>
      <c r="F46" s="435" t="s">
        <v>854</v>
      </c>
      <c r="G46" s="429" t="s">
        <v>838</v>
      </c>
      <c r="H46" s="430" t="s">
        <v>101</v>
      </c>
      <c r="I46" s="366" t="s">
        <v>831</v>
      </c>
      <c r="J46" s="430">
        <v>52</v>
      </c>
      <c r="K46" s="430">
        <v>56</v>
      </c>
      <c r="L46" s="366">
        <f t="shared" si="9"/>
        <v>108</v>
      </c>
      <c r="M46" s="433"/>
      <c r="N46" s="366"/>
      <c r="O46" s="366"/>
      <c r="P46" s="374"/>
      <c r="Q46" s="366"/>
      <c r="R46" s="392"/>
      <c r="S46" s="366"/>
      <c r="T46" s="478">
        <v>1</v>
      </c>
      <c r="U46" s="477">
        <f t="shared" ref="U46" si="12">T46+S46</f>
        <v>1</v>
      </c>
      <c r="V46" s="461"/>
    </row>
    <row r="47" spans="1:31" ht="21" customHeight="1">
      <c r="A47" s="16"/>
      <c r="B47" s="491" t="s">
        <v>795</v>
      </c>
      <c r="C47" s="491" t="s">
        <v>554</v>
      </c>
      <c r="D47" s="492" t="s">
        <v>851</v>
      </c>
      <c r="E47" s="492" t="s">
        <v>852</v>
      </c>
      <c r="F47" s="492" t="s">
        <v>187</v>
      </c>
      <c r="G47" s="501" t="s">
        <v>909</v>
      </c>
      <c r="H47" s="493" t="s">
        <v>104</v>
      </c>
      <c r="I47" s="494" t="s">
        <v>831</v>
      </c>
      <c r="J47" s="493">
        <v>51</v>
      </c>
      <c r="K47" s="493">
        <v>44</v>
      </c>
      <c r="L47" s="494">
        <f t="shared" si="9"/>
        <v>95</v>
      </c>
      <c r="M47" s="494"/>
      <c r="N47" s="494"/>
      <c r="O47" s="504"/>
      <c r="P47" s="505"/>
      <c r="Q47" s="506" t="s">
        <v>912</v>
      </c>
      <c r="R47" s="506" t="s">
        <v>916</v>
      </c>
      <c r="S47" s="494"/>
      <c r="T47" s="495"/>
      <c r="U47" s="494"/>
    </row>
    <row r="48" spans="1:31" ht="21" customHeight="1">
      <c r="A48" s="16"/>
      <c r="B48" s="371" t="s">
        <v>795</v>
      </c>
      <c r="C48" s="406" t="s">
        <v>550</v>
      </c>
      <c r="D48" s="469" t="s">
        <v>881</v>
      </c>
      <c r="E48" s="469" t="s">
        <v>882</v>
      </c>
      <c r="F48" s="469" t="s">
        <v>3</v>
      </c>
      <c r="G48" s="374" t="s">
        <v>884</v>
      </c>
      <c r="H48" s="375" t="s">
        <v>101</v>
      </c>
      <c r="I48" s="366" t="s">
        <v>831</v>
      </c>
      <c r="J48" s="375">
        <v>58</v>
      </c>
      <c r="K48" s="375">
        <v>58</v>
      </c>
      <c r="L48" s="395">
        <f t="shared" si="9"/>
        <v>116</v>
      </c>
      <c r="M48" s="366"/>
      <c r="N48" s="431"/>
      <c r="O48" s="431"/>
      <c r="P48" s="429"/>
      <c r="Q48" s="431"/>
      <c r="R48" s="431"/>
      <c r="S48" s="431"/>
      <c r="T48" s="431"/>
      <c r="U48" s="431"/>
    </row>
    <row r="49" spans="1:21" s="12" customFormat="1" ht="21" customHeight="1">
      <c r="A49" s="14"/>
      <c r="B49" s="371" t="s">
        <v>795</v>
      </c>
      <c r="C49" s="406" t="s">
        <v>332</v>
      </c>
      <c r="D49" s="469" t="s">
        <v>880</v>
      </c>
      <c r="E49" s="469" t="s">
        <v>495</v>
      </c>
      <c r="F49" s="469" t="s">
        <v>187</v>
      </c>
      <c r="G49" s="374" t="s">
        <v>883</v>
      </c>
      <c r="H49" s="375" t="s">
        <v>101</v>
      </c>
      <c r="I49" s="366" t="s">
        <v>831</v>
      </c>
      <c r="J49" s="375">
        <v>49</v>
      </c>
      <c r="K49" s="375">
        <v>49</v>
      </c>
      <c r="L49" s="395">
        <f t="shared" si="9"/>
        <v>98</v>
      </c>
      <c r="M49" s="366"/>
      <c r="N49" s="431"/>
      <c r="O49" s="431" t="s">
        <v>867</v>
      </c>
      <c r="P49" s="429"/>
      <c r="Q49" s="431"/>
      <c r="R49" s="431"/>
      <c r="S49" s="431"/>
      <c r="T49" s="431"/>
      <c r="U49" s="431"/>
    </row>
    <row r="50" spans="1:21" s="12" customFormat="1" ht="21" customHeight="1">
      <c r="A50" s="14"/>
      <c r="B50" s="474" t="s">
        <v>71</v>
      </c>
      <c r="C50" s="475" t="s">
        <v>331</v>
      </c>
      <c r="D50" s="497" t="s">
        <v>887</v>
      </c>
      <c r="E50" s="498" t="s">
        <v>888</v>
      </c>
      <c r="F50" s="499" t="s">
        <v>361</v>
      </c>
      <c r="G50" s="502" t="s">
        <v>678</v>
      </c>
      <c r="H50" s="479" t="s">
        <v>101</v>
      </c>
      <c r="I50" s="479" t="s">
        <v>541</v>
      </c>
      <c r="J50" s="479">
        <v>52</v>
      </c>
      <c r="K50" s="479">
        <v>48</v>
      </c>
      <c r="L50" s="503">
        <f t="shared" si="9"/>
        <v>100</v>
      </c>
      <c r="M50" s="476" t="s">
        <v>889</v>
      </c>
      <c r="N50" s="477"/>
      <c r="O50" s="477"/>
      <c r="P50" s="477"/>
      <c r="Q50" s="507"/>
      <c r="R50" s="477"/>
      <c r="S50" s="477">
        <f>IFERROR(VLOOKUP(G50,'2022年間集計'!$E$4:$BN$82,45,FALSE),"0")</f>
        <v>1</v>
      </c>
      <c r="T50" s="431"/>
      <c r="U50" s="431"/>
    </row>
    <row r="51" spans="1:21" s="12" customFormat="1" ht="21" customHeight="1">
      <c r="A51" s="14"/>
      <c r="B51" s="371"/>
      <c r="C51" s="406"/>
      <c r="D51" s="484"/>
      <c r="E51" s="484"/>
      <c r="F51" s="485"/>
      <c r="G51" s="374"/>
      <c r="H51" s="376"/>
      <c r="I51" s="376"/>
      <c r="J51" s="423"/>
      <c r="K51" s="408"/>
      <c r="L51" s="395"/>
      <c r="M51" s="409"/>
      <c r="N51" s="431"/>
      <c r="O51" s="431"/>
      <c r="P51" s="431"/>
      <c r="Q51" s="486"/>
      <c r="R51" s="431" t="s">
        <v>156</v>
      </c>
      <c r="S51" s="431"/>
      <c r="T51" s="431"/>
      <c r="U51" s="431"/>
    </row>
    <row r="52" spans="1:21" s="12" customFormat="1" ht="21" customHeight="1">
      <c r="A52" s="14"/>
      <c r="B52" s="371"/>
      <c r="C52" s="371"/>
      <c r="D52" s="411"/>
      <c r="E52" s="411"/>
      <c r="F52" s="412"/>
      <c r="G52" s="374"/>
      <c r="H52" s="375"/>
      <c r="I52" s="366"/>
      <c r="J52" s="408"/>
      <c r="K52" s="408"/>
      <c r="L52" s="395"/>
      <c r="M52" s="409"/>
      <c r="N52" s="431"/>
      <c r="O52" s="431"/>
      <c r="P52" s="429"/>
      <c r="Q52" s="431"/>
      <c r="R52" s="431"/>
      <c r="S52" s="431"/>
      <c r="T52" s="431"/>
      <c r="U52" s="431"/>
    </row>
    <row r="53" spans="1:21" s="12" customFormat="1" ht="21" customHeight="1">
      <c r="A53" s="14"/>
      <c r="B53" s="16"/>
      <c r="C53" s="21"/>
      <c r="F53" s="14"/>
      <c r="G53" s="14"/>
      <c r="H53" s="351"/>
      <c r="I53" s="6"/>
      <c r="J53" s="6"/>
      <c r="K53" s="6"/>
      <c r="P53" s="14"/>
    </row>
    <row r="54" spans="1:21" s="12" customFormat="1" ht="21" customHeight="1">
      <c r="A54" s="14"/>
      <c r="B54" s="14"/>
      <c r="C54" s="21"/>
      <c r="D54" s="14"/>
      <c r="E54" s="14"/>
      <c r="F54" s="14"/>
      <c r="G54" s="14"/>
      <c r="J54" s="6"/>
      <c r="K54" s="6"/>
      <c r="P54" s="14"/>
    </row>
    <row r="55" spans="1:21" s="12" customFormat="1" ht="21" customHeight="1">
      <c r="A55" s="14"/>
      <c r="B55" s="16"/>
      <c r="C55" s="21"/>
      <c r="D55" s="14"/>
      <c r="E55" s="14"/>
      <c r="F55" s="14"/>
      <c r="G55" s="14"/>
      <c r="H55" s="350"/>
      <c r="I55" s="6"/>
      <c r="J55" s="11"/>
      <c r="K55" s="6"/>
      <c r="P55" s="14"/>
    </row>
    <row r="56" spans="1:21" s="12" customFormat="1" ht="21" customHeight="1">
      <c r="A56" s="14"/>
      <c r="B56" s="14"/>
      <c r="C56" s="21"/>
      <c r="D56" s="14"/>
      <c r="E56" s="14"/>
      <c r="F56" s="14"/>
      <c r="G56" s="14"/>
      <c r="J56" s="6"/>
      <c r="K56" s="6"/>
      <c r="P56" s="14"/>
    </row>
    <row r="57" spans="1:21" s="12" customFormat="1" ht="21" customHeight="1">
      <c r="A57" s="14"/>
      <c r="B57" s="14"/>
      <c r="C57" s="21"/>
      <c r="D57" s="14"/>
      <c r="E57" s="14"/>
      <c r="F57" s="14"/>
      <c r="G57" s="14"/>
      <c r="H57" s="6"/>
      <c r="I57" s="6"/>
      <c r="J57" s="6"/>
      <c r="K57" s="6"/>
      <c r="P57" s="14"/>
    </row>
    <row r="58" spans="1:21" s="12" customFormat="1" ht="21" customHeight="1">
      <c r="A58" s="14"/>
      <c r="B58" s="14"/>
      <c r="C58" s="21"/>
      <c r="D58" s="14"/>
      <c r="E58" s="14"/>
      <c r="F58" s="14"/>
      <c r="G58" s="14"/>
      <c r="J58" s="6"/>
      <c r="K58" s="6"/>
      <c r="P58" s="14"/>
    </row>
    <row r="59" spans="1:21" s="12" customFormat="1" ht="21" customHeight="1">
      <c r="A59" s="14"/>
      <c r="B59" s="14"/>
      <c r="C59" s="21"/>
      <c r="D59" s="14"/>
      <c r="E59" s="14"/>
      <c r="F59" s="14"/>
      <c r="G59" s="14"/>
      <c r="J59" s="6"/>
      <c r="K59" s="6"/>
      <c r="P59" s="14"/>
    </row>
    <row r="60" spans="1:21" s="12" customFormat="1" ht="21" customHeight="1">
      <c r="A60" s="14"/>
      <c r="B60" s="14"/>
      <c r="C60" s="21"/>
      <c r="D60" s="14"/>
      <c r="E60" s="14"/>
      <c r="F60" s="14"/>
      <c r="G60" s="14"/>
      <c r="K60" s="24"/>
      <c r="L60" s="14"/>
      <c r="M60" s="14"/>
      <c r="P60" s="14"/>
      <c r="Q60" s="13"/>
    </row>
    <row r="61" spans="1:21" s="12" customFormat="1" ht="21" customHeight="1">
      <c r="A61" s="14"/>
      <c r="B61" s="14"/>
      <c r="C61" s="21"/>
      <c r="D61" s="14"/>
      <c r="E61" s="14"/>
      <c r="F61" s="14"/>
      <c r="G61" s="14"/>
      <c r="K61" s="24"/>
      <c r="L61" s="14"/>
      <c r="M61" s="14"/>
      <c r="P61" s="14"/>
      <c r="Q61" s="13"/>
    </row>
    <row r="62" spans="1:21" s="12" customFormat="1">
      <c r="A62" s="14"/>
      <c r="B62" s="14"/>
      <c r="C62" s="21"/>
      <c r="D62" s="14"/>
      <c r="E62" s="14"/>
      <c r="F62" s="14"/>
      <c r="G62" s="14"/>
      <c r="K62" s="24"/>
      <c r="L62" s="14"/>
      <c r="M62" s="14"/>
      <c r="P62" s="14"/>
      <c r="Q62" s="13"/>
    </row>
    <row r="63" spans="1:21" s="12" customFormat="1">
      <c r="A63" s="14"/>
      <c r="B63" s="14"/>
      <c r="C63" s="21"/>
      <c r="D63" s="14"/>
      <c r="E63" s="14"/>
      <c r="F63" s="14"/>
      <c r="G63" s="14"/>
      <c r="K63" s="24"/>
      <c r="L63" s="14"/>
      <c r="M63" s="14"/>
      <c r="P63" s="14"/>
      <c r="Q63" s="13"/>
    </row>
    <row r="64" spans="1:21" s="12" customFormat="1">
      <c r="A64" s="14"/>
      <c r="B64" s="14"/>
      <c r="C64" s="21"/>
      <c r="D64" s="14"/>
      <c r="E64" s="14"/>
      <c r="F64" s="14"/>
      <c r="G64" s="14"/>
      <c r="K64" s="24"/>
      <c r="L64" s="14"/>
      <c r="M64" s="14"/>
      <c r="P64" s="14"/>
      <c r="Q64" s="13"/>
    </row>
    <row r="65" spans="1:17" s="12" customFormat="1">
      <c r="A65" s="14"/>
      <c r="B65" s="14"/>
      <c r="C65" s="21"/>
      <c r="D65" s="14"/>
      <c r="E65" s="14"/>
      <c r="F65" s="14"/>
      <c r="G65" s="14"/>
      <c r="K65" s="24"/>
      <c r="L65" s="14"/>
      <c r="M65" s="14"/>
      <c r="P65" s="14"/>
      <c r="Q65" s="13"/>
    </row>
    <row r="66" spans="1:17" s="12" customFormat="1">
      <c r="A66" s="14"/>
      <c r="B66" s="14"/>
      <c r="C66" s="21"/>
      <c r="D66" s="14"/>
      <c r="E66" s="14"/>
      <c r="F66" s="14"/>
      <c r="G66" s="14"/>
      <c r="K66" s="24"/>
      <c r="L66" s="14"/>
      <c r="M66" s="14"/>
      <c r="P66" s="14"/>
      <c r="Q66" s="13"/>
    </row>
    <row r="67" spans="1:17" s="12" customFormat="1">
      <c r="A67" s="14"/>
      <c r="B67" s="14"/>
      <c r="C67" s="21"/>
      <c r="D67" s="14"/>
      <c r="E67" s="14"/>
      <c r="F67" s="14"/>
      <c r="G67" s="14"/>
      <c r="K67" s="24"/>
      <c r="L67" s="14"/>
      <c r="M67" s="14"/>
      <c r="P67" s="14"/>
      <c r="Q67" s="13"/>
    </row>
    <row r="68" spans="1:17" s="12" customFormat="1">
      <c r="A68" s="14"/>
      <c r="B68" s="14"/>
      <c r="C68" s="21"/>
      <c r="D68" s="14"/>
      <c r="E68" s="14"/>
      <c r="F68" s="14"/>
      <c r="G68" s="14"/>
      <c r="K68" s="24"/>
      <c r="L68" s="14"/>
      <c r="M68" s="14"/>
      <c r="P68" s="14"/>
      <c r="Q68" s="13"/>
    </row>
    <row r="69" spans="1:17" s="12" customFormat="1">
      <c r="A69" s="14"/>
      <c r="B69" s="14"/>
      <c r="C69" s="21"/>
      <c r="D69" s="14"/>
      <c r="E69" s="14"/>
      <c r="F69" s="14"/>
      <c r="G69" s="14"/>
      <c r="K69" s="24"/>
      <c r="L69" s="14"/>
      <c r="M69" s="14"/>
      <c r="P69" s="14"/>
      <c r="Q69" s="13"/>
    </row>
    <row r="70" spans="1:17" s="12" customFormat="1">
      <c r="A70" s="14"/>
      <c r="B70" s="14"/>
      <c r="C70" s="21"/>
      <c r="D70" s="14"/>
      <c r="E70" s="14"/>
      <c r="F70" s="14"/>
      <c r="G70" s="14"/>
      <c r="K70" s="24"/>
      <c r="L70" s="14"/>
      <c r="M70" s="14"/>
      <c r="P70" s="14"/>
      <c r="Q70" s="13"/>
    </row>
    <row r="71" spans="1:17" s="12" customFormat="1">
      <c r="A71" s="14"/>
      <c r="B71" s="14"/>
      <c r="C71" s="21"/>
      <c r="D71" s="14"/>
      <c r="E71" s="14"/>
      <c r="F71" s="14"/>
      <c r="G71" s="14"/>
      <c r="K71" s="24"/>
      <c r="L71" s="14"/>
      <c r="M71" s="14"/>
      <c r="P71" s="14"/>
      <c r="Q71" s="13"/>
    </row>
    <row r="72" spans="1:17" s="12" customFormat="1">
      <c r="A72" s="14"/>
      <c r="B72" s="14"/>
      <c r="C72" s="21"/>
      <c r="D72" s="14"/>
      <c r="E72" s="14"/>
      <c r="F72" s="14"/>
      <c r="G72" s="14"/>
      <c r="K72" s="24"/>
      <c r="L72" s="14"/>
      <c r="M72" s="14"/>
      <c r="P72" s="14"/>
      <c r="Q72" s="13"/>
    </row>
    <row r="73" spans="1:17" s="12" customFormat="1">
      <c r="A73" s="14"/>
      <c r="B73" s="14"/>
      <c r="C73" s="21"/>
      <c r="D73" s="14"/>
      <c r="E73" s="14"/>
      <c r="F73" s="14"/>
      <c r="G73" s="14"/>
      <c r="K73" s="24"/>
      <c r="L73" s="14"/>
      <c r="M73" s="14"/>
      <c r="P73" s="14"/>
      <c r="Q73" s="13"/>
    </row>
    <row r="74" spans="1:17" s="12" customFormat="1">
      <c r="A74" s="14"/>
      <c r="B74" s="14"/>
      <c r="C74" s="21"/>
      <c r="D74" s="14"/>
      <c r="E74" s="14"/>
      <c r="F74" s="14"/>
      <c r="G74" s="14"/>
      <c r="K74" s="24"/>
      <c r="L74" s="14"/>
      <c r="M74" s="14"/>
      <c r="P74" s="14"/>
      <c r="Q74" s="13"/>
    </row>
    <row r="75" spans="1:17" s="12" customFormat="1">
      <c r="A75" s="14"/>
      <c r="B75" s="14"/>
      <c r="C75" s="21"/>
      <c r="D75" s="14"/>
      <c r="E75" s="14"/>
      <c r="F75" s="14"/>
      <c r="G75" s="14"/>
      <c r="K75" s="24"/>
      <c r="L75" s="14"/>
      <c r="M75" s="14"/>
      <c r="P75" s="14"/>
      <c r="Q75" s="13"/>
    </row>
    <row r="76" spans="1:17" s="12" customFormat="1">
      <c r="A76" s="14"/>
      <c r="B76" s="14"/>
      <c r="C76" s="21"/>
      <c r="D76" s="14"/>
      <c r="E76" s="14"/>
      <c r="F76" s="14"/>
      <c r="G76" s="14"/>
      <c r="K76" s="24"/>
      <c r="L76" s="14"/>
      <c r="M76" s="14"/>
      <c r="P76" s="14"/>
      <c r="Q76" s="13"/>
    </row>
    <row r="77" spans="1:17" s="12" customFormat="1">
      <c r="A77" s="14"/>
      <c r="B77" s="14"/>
      <c r="C77" s="21"/>
      <c r="D77" s="14"/>
      <c r="E77" s="14"/>
      <c r="F77" s="14"/>
      <c r="G77" s="14"/>
      <c r="K77" s="24"/>
      <c r="L77" s="14"/>
      <c r="M77" s="14"/>
      <c r="P77" s="14"/>
      <c r="Q77" s="13"/>
    </row>
    <row r="78" spans="1:17" s="12" customFormat="1">
      <c r="A78" s="14"/>
      <c r="B78" s="14"/>
      <c r="C78" s="21"/>
      <c r="D78" s="14"/>
      <c r="E78" s="14"/>
      <c r="F78" s="14"/>
      <c r="G78" s="14"/>
      <c r="K78" s="24"/>
      <c r="L78" s="14"/>
      <c r="M78" s="14"/>
      <c r="P78" s="14"/>
      <c r="Q78" s="13"/>
    </row>
    <row r="79" spans="1:17" s="12" customFormat="1">
      <c r="A79" s="14"/>
      <c r="B79" s="14"/>
      <c r="C79" s="21"/>
      <c r="D79" s="14"/>
      <c r="E79" s="14"/>
      <c r="F79" s="14"/>
      <c r="G79" s="14"/>
      <c r="K79" s="24"/>
      <c r="L79" s="14"/>
      <c r="M79" s="14"/>
      <c r="P79" s="14"/>
      <c r="Q79" s="13"/>
    </row>
    <row r="80" spans="1:17" s="12" customFormat="1">
      <c r="A80" s="14"/>
      <c r="B80" s="14"/>
      <c r="C80" s="21"/>
      <c r="D80" s="14"/>
      <c r="E80" s="14"/>
      <c r="F80" s="14"/>
      <c r="G80" s="14"/>
      <c r="K80" s="24"/>
      <c r="L80" s="14"/>
      <c r="M80" s="14"/>
      <c r="P80" s="14"/>
      <c r="Q80" s="13"/>
    </row>
    <row r="81" spans="1:17" s="12" customFormat="1">
      <c r="A81" s="14"/>
      <c r="B81" s="14"/>
      <c r="C81" s="21"/>
      <c r="D81" s="14"/>
      <c r="E81" s="14"/>
      <c r="F81" s="14"/>
      <c r="G81" s="14"/>
      <c r="K81" s="24"/>
      <c r="L81" s="14"/>
      <c r="M81" s="14"/>
      <c r="P81" s="14"/>
      <c r="Q81" s="13"/>
    </row>
    <row r="82" spans="1:17" s="12" customFormat="1">
      <c r="A82" s="14"/>
      <c r="B82" s="14"/>
      <c r="C82" s="21"/>
      <c r="D82" s="14"/>
      <c r="E82" s="14"/>
      <c r="F82" s="14"/>
      <c r="G82" s="14"/>
      <c r="K82" s="24"/>
      <c r="L82" s="14"/>
      <c r="M82" s="14"/>
      <c r="P82" s="14"/>
      <c r="Q82" s="13"/>
    </row>
    <row r="83" spans="1:17" s="12" customFormat="1">
      <c r="A83" s="14"/>
      <c r="B83" s="14"/>
      <c r="C83" s="21"/>
      <c r="D83" s="14"/>
      <c r="E83" s="14"/>
      <c r="F83" s="14"/>
      <c r="G83" s="14"/>
      <c r="K83" s="24"/>
      <c r="L83" s="14"/>
      <c r="M83" s="14"/>
      <c r="P83" s="14"/>
      <c r="Q83" s="13"/>
    </row>
    <row r="84" spans="1:17" s="12" customFormat="1">
      <c r="A84" s="14"/>
      <c r="B84" s="14"/>
      <c r="C84" s="21"/>
      <c r="D84" s="14"/>
      <c r="E84" s="14"/>
      <c r="F84" s="14"/>
      <c r="G84" s="14"/>
      <c r="K84" s="24"/>
      <c r="L84" s="14"/>
      <c r="M84" s="14"/>
      <c r="P84" s="14"/>
      <c r="Q84" s="13"/>
    </row>
    <row r="85" spans="1:17" s="12" customFormat="1">
      <c r="A85" s="14"/>
      <c r="B85" s="14"/>
      <c r="C85" s="21"/>
      <c r="D85" s="14"/>
      <c r="E85" s="14"/>
      <c r="F85" s="14"/>
      <c r="G85" s="14"/>
      <c r="K85" s="24"/>
      <c r="L85" s="14"/>
      <c r="M85" s="14"/>
      <c r="P85" s="14"/>
      <c r="Q85" s="13"/>
    </row>
    <row r="86" spans="1:17" s="12" customFormat="1">
      <c r="A86" s="14"/>
      <c r="B86" s="14"/>
      <c r="C86" s="21"/>
      <c r="D86" s="14"/>
      <c r="E86" s="14"/>
      <c r="F86" s="14"/>
      <c r="G86" s="14"/>
      <c r="K86" s="24"/>
      <c r="L86" s="14"/>
      <c r="M86" s="14"/>
      <c r="P86" s="14"/>
      <c r="Q86" s="13"/>
    </row>
    <row r="87" spans="1:17" s="12" customFormat="1">
      <c r="A87" s="14"/>
      <c r="B87" s="14"/>
      <c r="C87" s="21"/>
      <c r="D87" s="14"/>
      <c r="E87" s="14"/>
      <c r="F87" s="14"/>
      <c r="G87" s="14"/>
      <c r="K87" s="24"/>
      <c r="L87" s="14"/>
      <c r="M87" s="14"/>
      <c r="P87" s="14"/>
      <c r="Q87" s="13"/>
    </row>
    <row r="88" spans="1:17" s="12" customFormat="1">
      <c r="A88" s="14"/>
      <c r="B88" s="14"/>
      <c r="C88" s="21"/>
      <c r="D88" s="14"/>
      <c r="E88" s="14"/>
      <c r="F88" s="14"/>
      <c r="G88" s="14"/>
      <c r="K88" s="24"/>
      <c r="L88" s="14"/>
      <c r="M88" s="14"/>
      <c r="P88" s="14"/>
      <c r="Q88" s="13"/>
    </row>
    <row r="89" spans="1:17" s="12" customFormat="1">
      <c r="A89" s="14"/>
      <c r="B89" s="14"/>
      <c r="C89" s="21"/>
      <c r="D89" s="14"/>
      <c r="E89" s="14"/>
      <c r="F89" s="14"/>
      <c r="G89" s="14"/>
      <c r="K89" s="24"/>
      <c r="L89" s="14"/>
      <c r="M89" s="14"/>
      <c r="P89" s="14"/>
      <c r="Q89" s="13"/>
    </row>
    <row r="90" spans="1:17" s="12" customFormat="1">
      <c r="A90" s="14"/>
      <c r="B90" s="14"/>
      <c r="C90" s="21"/>
      <c r="D90" s="14"/>
      <c r="E90" s="14"/>
      <c r="F90" s="14"/>
      <c r="G90" s="14"/>
      <c r="K90" s="24"/>
      <c r="L90" s="14"/>
      <c r="M90" s="14"/>
      <c r="P90" s="14"/>
      <c r="Q90" s="13"/>
    </row>
    <row r="91" spans="1:17" s="12" customFormat="1">
      <c r="A91" s="14"/>
      <c r="B91" s="14"/>
      <c r="C91" s="21"/>
      <c r="D91" s="14"/>
      <c r="E91" s="14"/>
      <c r="F91" s="14"/>
      <c r="G91" s="14"/>
      <c r="K91" s="24"/>
      <c r="L91" s="14"/>
      <c r="M91" s="14"/>
      <c r="P91" s="14"/>
      <c r="Q91" s="13"/>
    </row>
    <row r="92" spans="1:17" s="12" customFormat="1">
      <c r="A92" s="14"/>
      <c r="B92" s="14"/>
      <c r="C92" s="21"/>
      <c r="D92" s="14"/>
      <c r="E92" s="14"/>
      <c r="F92" s="14"/>
      <c r="G92" s="14"/>
      <c r="K92" s="24"/>
      <c r="L92" s="14"/>
      <c r="M92" s="14"/>
      <c r="P92" s="14"/>
      <c r="Q92" s="13"/>
    </row>
    <row r="93" spans="1:17" s="12" customFormat="1">
      <c r="A93" s="14"/>
      <c r="B93" s="14"/>
      <c r="C93" s="21"/>
      <c r="D93" s="14"/>
      <c r="E93" s="14"/>
      <c r="F93" s="14"/>
      <c r="G93" s="14"/>
      <c r="K93" s="24"/>
      <c r="L93" s="14"/>
      <c r="M93" s="14"/>
      <c r="P93" s="14"/>
      <c r="Q93" s="13"/>
    </row>
    <row r="94" spans="1:17" s="12" customFormat="1">
      <c r="A94" s="14"/>
      <c r="B94" s="14"/>
      <c r="C94" s="21"/>
      <c r="D94" s="14"/>
      <c r="E94" s="14"/>
      <c r="F94" s="14"/>
      <c r="G94" s="14"/>
      <c r="K94" s="24"/>
      <c r="L94" s="14"/>
      <c r="M94" s="14"/>
      <c r="P94" s="14"/>
      <c r="Q94" s="13"/>
    </row>
    <row r="95" spans="1:17" s="12" customFormat="1">
      <c r="A95" s="14"/>
      <c r="B95" s="14"/>
      <c r="C95" s="21"/>
      <c r="D95" s="14"/>
      <c r="E95" s="14"/>
      <c r="F95" s="14"/>
      <c r="G95" s="14"/>
      <c r="K95" s="24"/>
      <c r="L95" s="14"/>
      <c r="M95" s="14"/>
      <c r="P95" s="14"/>
      <c r="Q95" s="13"/>
    </row>
    <row r="96" spans="1:17" s="12" customFormat="1">
      <c r="A96" s="14"/>
      <c r="B96" s="14"/>
      <c r="C96" s="21"/>
      <c r="D96" s="14"/>
      <c r="E96" s="14"/>
      <c r="F96" s="14"/>
      <c r="G96" s="14"/>
      <c r="K96" s="24"/>
      <c r="L96" s="14"/>
      <c r="M96" s="14"/>
      <c r="P96" s="14"/>
      <c r="Q96" s="13"/>
    </row>
    <row r="97" spans="1:17" s="12" customFormat="1">
      <c r="A97" s="14"/>
      <c r="B97" s="14"/>
      <c r="C97" s="21"/>
      <c r="D97" s="14"/>
      <c r="E97" s="14"/>
      <c r="F97" s="14"/>
      <c r="G97" s="14"/>
      <c r="K97" s="24"/>
      <c r="L97" s="14"/>
      <c r="M97" s="14"/>
      <c r="P97" s="14"/>
      <c r="Q97" s="13"/>
    </row>
    <row r="98" spans="1:17" s="12" customFormat="1">
      <c r="A98" s="14"/>
      <c r="B98" s="14"/>
      <c r="C98" s="21"/>
      <c r="D98" s="14"/>
      <c r="E98" s="14"/>
      <c r="F98" s="14"/>
      <c r="G98" s="14"/>
      <c r="K98" s="24"/>
      <c r="L98" s="14"/>
      <c r="M98" s="14"/>
      <c r="P98" s="14"/>
      <c r="Q98" s="13"/>
    </row>
    <row r="99" spans="1:17" s="12" customFormat="1">
      <c r="A99" s="14"/>
      <c r="B99" s="14"/>
      <c r="C99" s="21"/>
      <c r="D99" s="14"/>
      <c r="E99" s="14"/>
      <c r="F99" s="14"/>
      <c r="G99" s="14"/>
      <c r="K99" s="24"/>
      <c r="L99" s="14"/>
      <c r="M99" s="14"/>
      <c r="P99" s="14"/>
      <c r="Q99" s="13"/>
    </row>
    <row r="100" spans="1:17" s="12" customFormat="1">
      <c r="A100" s="14"/>
      <c r="B100" s="14"/>
      <c r="C100" s="21"/>
      <c r="D100" s="14"/>
      <c r="E100" s="14"/>
      <c r="F100" s="14"/>
      <c r="G100" s="14"/>
      <c r="K100" s="24"/>
      <c r="L100" s="14"/>
      <c r="M100" s="14"/>
      <c r="P100" s="14"/>
      <c r="Q100" s="13"/>
    </row>
    <row r="101" spans="1:17" s="12" customFormat="1">
      <c r="A101" s="14"/>
      <c r="B101" s="14"/>
      <c r="C101" s="21"/>
      <c r="D101" s="14"/>
      <c r="E101" s="14"/>
      <c r="F101" s="14"/>
      <c r="G101" s="14"/>
      <c r="K101" s="24"/>
      <c r="L101" s="14"/>
      <c r="M101" s="14"/>
      <c r="P101" s="14"/>
      <c r="Q101" s="13"/>
    </row>
    <row r="102" spans="1:17" s="12" customFormat="1">
      <c r="A102" s="14"/>
      <c r="B102" s="14"/>
      <c r="C102" s="21"/>
      <c r="D102" s="14"/>
      <c r="E102" s="14"/>
      <c r="F102" s="14"/>
      <c r="G102" s="14"/>
      <c r="K102" s="24"/>
      <c r="L102" s="14"/>
      <c r="M102" s="14"/>
      <c r="P102" s="14"/>
      <c r="Q102" s="13"/>
    </row>
    <row r="103" spans="1:17" s="12" customFormat="1">
      <c r="A103" s="14"/>
      <c r="B103" s="14"/>
      <c r="C103" s="21"/>
      <c r="D103" s="14"/>
      <c r="E103" s="14"/>
      <c r="F103" s="14"/>
      <c r="G103" s="14"/>
      <c r="K103" s="24"/>
      <c r="L103" s="14"/>
      <c r="M103" s="14"/>
      <c r="P103" s="14"/>
      <c r="Q103" s="13"/>
    </row>
    <row r="104" spans="1:17" s="12" customFormat="1">
      <c r="A104" s="14"/>
      <c r="B104" s="14"/>
      <c r="C104" s="21"/>
      <c r="D104" s="14"/>
      <c r="E104" s="14"/>
      <c r="F104" s="14"/>
      <c r="G104" s="14"/>
      <c r="K104" s="24"/>
      <c r="L104" s="14"/>
      <c r="M104" s="14"/>
      <c r="P104" s="14"/>
      <c r="Q104" s="13"/>
    </row>
    <row r="105" spans="1:17" s="12" customFormat="1">
      <c r="A105" s="14"/>
      <c r="B105" s="14"/>
      <c r="C105" s="21"/>
      <c r="D105" s="14"/>
      <c r="E105" s="14"/>
      <c r="F105" s="14"/>
      <c r="G105" s="14"/>
      <c r="K105" s="24"/>
      <c r="L105" s="14"/>
      <c r="M105" s="14"/>
      <c r="P105" s="14"/>
      <c r="Q105" s="13"/>
    </row>
    <row r="106" spans="1:17" s="12" customFormat="1">
      <c r="A106" s="14"/>
      <c r="B106" s="14"/>
      <c r="C106" s="21"/>
      <c r="D106" s="14"/>
      <c r="E106" s="14"/>
      <c r="F106" s="14"/>
      <c r="G106" s="14"/>
      <c r="K106" s="24"/>
      <c r="L106" s="14"/>
      <c r="M106" s="14"/>
      <c r="P106" s="14"/>
      <c r="Q106" s="13"/>
    </row>
    <row r="107" spans="1:17" s="12" customFormat="1">
      <c r="A107" s="14"/>
      <c r="B107" s="14"/>
      <c r="C107" s="21"/>
      <c r="D107" s="14"/>
      <c r="E107" s="14"/>
      <c r="F107" s="14"/>
      <c r="G107" s="14"/>
      <c r="K107" s="24"/>
      <c r="L107" s="14"/>
      <c r="M107" s="14"/>
      <c r="P107" s="14"/>
      <c r="Q107" s="13"/>
    </row>
    <row r="108" spans="1:17" s="12" customFormat="1">
      <c r="A108" s="14"/>
      <c r="B108" s="14"/>
      <c r="C108" s="21"/>
      <c r="D108" s="14"/>
      <c r="E108" s="14"/>
      <c r="F108" s="14"/>
      <c r="G108" s="14"/>
      <c r="K108" s="24"/>
      <c r="L108" s="14"/>
      <c r="M108" s="14"/>
      <c r="P108" s="14"/>
      <c r="Q108" s="13"/>
    </row>
    <row r="109" spans="1:17" s="12" customFormat="1">
      <c r="A109" s="14"/>
      <c r="B109" s="14"/>
      <c r="C109" s="21"/>
      <c r="D109" s="14"/>
      <c r="E109" s="14"/>
      <c r="F109" s="14"/>
      <c r="G109" s="14"/>
      <c r="K109" s="24"/>
      <c r="L109" s="14"/>
      <c r="M109" s="14"/>
      <c r="P109" s="14"/>
      <c r="Q109" s="13"/>
    </row>
    <row r="110" spans="1:17" s="12" customFormat="1">
      <c r="A110" s="14"/>
      <c r="B110" s="14"/>
      <c r="C110" s="21"/>
      <c r="D110" s="14"/>
      <c r="E110" s="14"/>
      <c r="F110" s="14"/>
      <c r="G110" s="14"/>
      <c r="K110" s="24"/>
      <c r="L110" s="14"/>
      <c r="M110" s="14"/>
      <c r="P110" s="14"/>
      <c r="Q110" s="13"/>
    </row>
    <row r="111" spans="1:17" s="12" customFormat="1">
      <c r="A111" s="14"/>
      <c r="B111" s="14"/>
      <c r="C111" s="21"/>
      <c r="D111" s="14"/>
      <c r="E111" s="14"/>
      <c r="F111" s="14"/>
      <c r="G111" s="14"/>
      <c r="K111" s="24"/>
      <c r="L111" s="14"/>
      <c r="M111" s="14"/>
      <c r="P111" s="14"/>
      <c r="Q111" s="13"/>
    </row>
    <row r="112" spans="1:17" s="12" customFormat="1">
      <c r="A112" s="14"/>
      <c r="B112" s="14"/>
      <c r="C112" s="21"/>
      <c r="D112" s="14"/>
      <c r="E112" s="14"/>
      <c r="F112" s="14"/>
      <c r="G112" s="14"/>
      <c r="K112" s="24"/>
      <c r="L112" s="14"/>
      <c r="M112" s="14"/>
      <c r="P112" s="14"/>
      <c r="Q112" s="13"/>
    </row>
    <row r="113" spans="1:35" s="12" customFormat="1">
      <c r="A113" s="14"/>
      <c r="B113" s="14"/>
      <c r="C113" s="21"/>
      <c r="D113" s="14"/>
      <c r="E113" s="14"/>
      <c r="F113" s="14"/>
      <c r="G113" s="14"/>
      <c r="K113" s="24"/>
      <c r="L113" s="14"/>
      <c r="M113" s="14"/>
      <c r="P113" s="14"/>
      <c r="Q113" s="13"/>
    </row>
    <row r="114" spans="1:35" s="12" customFormat="1">
      <c r="A114" s="14"/>
      <c r="B114" s="14"/>
      <c r="C114" s="21"/>
      <c r="D114" s="14"/>
      <c r="E114" s="14"/>
      <c r="F114" s="14"/>
      <c r="G114" s="14"/>
      <c r="K114" s="24"/>
      <c r="L114" s="14"/>
      <c r="M114" s="14"/>
      <c r="P114" s="14"/>
      <c r="Q114" s="13"/>
    </row>
    <row r="115" spans="1:35" s="12" customFormat="1">
      <c r="A115" s="14"/>
      <c r="B115" s="14"/>
      <c r="C115" s="21"/>
      <c r="D115" s="14"/>
      <c r="E115" s="14"/>
      <c r="F115" s="14"/>
      <c r="G115" s="14"/>
      <c r="K115" s="24"/>
      <c r="L115" s="14"/>
      <c r="M115" s="14"/>
      <c r="P115" s="14"/>
      <c r="Q115" s="13"/>
    </row>
    <row r="116" spans="1:35" s="12" customFormat="1">
      <c r="A116" s="14"/>
      <c r="B116" s="14"/>
      <c r="C116" s="21"/>
      <c r="D116" s="14"/>
      <c r="E116" s="14"/>
      <c r="F116" s="14"/>
      <c r="G116" s="14"/>
      <c r="K116" s="24"/>
      <c r="L116" s="14"/>
      <c r="M116" s="14"/>
      <c r="P116" s="14"/>
      <c r="Q116" s="13"/>
    </row>
    <row r="117" spans="1:35" s="12" customFormat="1">
      <c r="A117" s="14"/>
      <c r="B117" s="14"/>
      <c r="C117" s="21"/>
      <c r="D117" s="14"/>
      <c r="E117" s="14"/>
      <c r="F117" s="14"/>
      <c r="G117" s="14"/>
      <c r="K117" s="24"/>
      <c r="L117" s="14"/>
      <c r="M117" s="14"/>
      <c r="P117" s="14"/>
      <c r="Q117" s="13"/>
    </row>
    <row r="118" spans="1:35" s="12" customFormat="1">
      <c r="A118" s="14"/>
      <c r="B118" s="14"/>
      <c r="C118" s="21"/>
      <c r="D118" s="14"/>
      <c r="E118" s="14"/>
      <c r="F118" s="14"/>
      <c r="G118" s="14"/>
      <c r="K118" s="24"/>
      <c r="L118" s="14"/>
      <c r="M118" s="14"/>
      <c r="P118" s="14"/>
      <c r="Q118" s="13"/>
    </row>
    <row r="119" spans="1:35" s="12" customFormat="1">
      <c r="A119" s="14"/>
      <c r="B119" s="14"/>
      <c r="C119" s="21"/>
      <c r="D119" s="14"/>
      <c r="E119" s="14"/>
      <c r="F119" s="14"/>
      <c r="G119" s="14"/>
      <c r="K119" s="24"/>
      <c r="L119" s="14"/>
      <c r="M119" s="14"/>
      <c r="P119" s="14"/>
      <c r="Q119" s="13"/>
    </row>
    <row r="120" spans="1:35" s="12" customFormat="1">
      <c r="A120" s="14"/>
      <c r="B120" s="14"/>
      <c r="C120" s="21"/>
      <c r="D120" s="14"/>
      <c r="E120" s="14"/>
      <c r="F120" s="14"/>
      <c r="G120" s="14"/>
      <c r="K120" s="24"/>
      <c r="L120" s="14"/>
      <c r="M120" s="14"/>
      <c r="P120" s="14"/>
      <c r="Q120" s="14"/>
    </row>
    <row r="121" spans="1:35" s="12" customFormat="1">
      <c r="A121" s="14"/>
      <c r="B121" s="14"/>
      <c r="C121" s="21"/>
      <c r="D121" s="14"/>
      <c r="E121" s="14"/>
      <c r="F121" s="14"/>
      <c r="G121" s="14"/>
      <c r="K121" s="24"/>
      <c r="L121" s="14"/>
      <c r="M121" s="14"/>
      <c r="P121" s="14"/>
      <c r="Q121" s="14"/>
      <c r="X121" s="14"/>
      <c r="Y121" s="14"/>
      <c r="Z121" s="14"/>
      <c r="AA121" s="14"/>
      <c r="AC121" s="14"/>
      <c r="AD121" s="14"/>
      <c r="AE121" s="14"/>
      <c r="AF121" s="14"/>
      <c r="AG121" s="14"/>
      <c r="AH121" s="14"/>
      <c r="AI121" s="14"/>
    </row>
  </sheetData>
  <autoFilter ref="B2:S46" xr:uid="{120CDA1D-BD77-4E20-9E15-0273B2886544}">
    <sortState xmlns:xlrd2="http://schemas.microsoft.com/office/spreadsheetml/2017/richdata2" ref="B3:S51">
      <sortCondition ref="I2:I46"/>
    </sortState>
  </autoFilter>
  <sortState xmlns:xlrd2="http://schemas.microsoft.com/office/spreadsheetml/2017/richdata2" ref="C3:U42">
    <sortCondition ref="M3:M42"/>
    <sortCondition ref="I3:I42"/>
  </sortState>
  <phoneticPr fontId="59"/>
  <dataValidations count="1">
    <dataValidation type="list" allowBlank="1" showInputMessage="1" showErrorMessage="1" sqref="B3:C52" xr:uid="{BAE5F566-9B71-470C-BE67-7F67BBE67C60}">
      <formula1>"会員,NEW-1,NEW-2,GUEST"</formula1>
    </dataValidation>
  </dataValidations>
  <printOptions gridLines="1"/>
  <pageMargins left="0.25" right="0.25" top="0.75" bottom="0.75" header="0.3" footer="0.3"/>
  <pageSetup scale="41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44D3A-A588-420B-A0E4-5DAFC4E07DE0}">
  <sheetPr>
    <pageSetUpPr fitToPage="1"/>
  </sheetPr>
  <dimension ref="A1:AM120"/>
  <sheetViews>
    <sheetView topLeftCell="A36" zoomScale="70" zoomScaleNormal="70" workbookViewId="0">
      <selection activeCell="A53" sqref="A53:XFD74"/>
    </sheetView>
  </sheetViews>
  <sheetFormatPr defaultColWidth="9.08984375" defaultRowHeight="14"/>
  <cols>
    <col min="1" max="1" width="3.90625" style="14" customWidth="1"/>
    <col min="2" max="2" width="12.81640625" style="14" customWidth="1"/>
    <col min="3" max="3" width="8.6328125" style="21" bestFit="1" customWidth="1"/>
    <col min="4" max="4" width="23.453125" style="14" customWidth="1"/>
    <col min="5" max="5" width="24" style="14" customWidth="1"/>
    <col min="6" max="6" width="39.90625" style="14" customWidth="1"/>
    <col min="7" max="7" width="18" style="14" customWidth="1"/>
    <col min="8" max="8" width="7.08984375" style="12" customWidth="1"/>
    <col min="9" max="9" width="8.08984375" style="12" customWidth="1"/>
    <col min="10" max="10" width="7.6328125" style="12" customWidth="1"/>
    <col min="11" max="11" width="7.6328125" style="24" customWidth="1"/>
    <col min="12" max="13" width="7.6328125" style="14" customWidth="1"/>
    <col min="14" max="14" width="8.08984375" style="12" customWidth="1"/>
    <col min="15" max="15" width="9.90625" style="12" customWidth="1"/>
    <col min="16" max="16" width="10.1796875" style="14" customWidth="1"/>
    <col min="17" max="17" width="10" style="14" customWidth="1"/>
    <col min="18" max="21" width="10" style="12" customWidth="1"/>
    <col min="22" max="22" width="9.90625" style="12" bestFit="1" customWidth="1"/>
    <col min="23" max="23" width="5.1796875" style="12" customWidth="1"/>
    <col min="24" max="24" width="22.90625" style="14" customWidth="1"/>
    <col min="25" max="25" width="7.90625" style="14" bestFit="1" customWidth="1"/>
    <col min="26" max="26" width="59.1796875" style="14" bestFit="1" customWidth="1"/>
    <col min="27" max="27" width="22.81640625" style="14" bestFit="1" customWidth="1"/>
    <col min="28" max="28" width="20.81640625" style="12" customWidth="1"/>
    <col min="29" max="34" width="9.08984375" style="14" customWidth="1"/>
    <col min="35" max="16384" width="9.08984375" style="14"/>
  </cols>
  <sheetData>
    <row r="1" spans="1:33" ht="33" thickBot="1">
      <c r="A1" s="405" t="s">
        <v>919</v>
      </c>
      <c r="B1" s="35"/>
      <c r="D1" s="17"/>
      <c r="E1" s="17"/>
      <c r="F1" s="17"/>
      <c r="G1" s="17"/>
      <c r="O1" s="530" t="s">
        <v>930</v>
      </c>
      <c r="P1" s="530" t="s">
        <v>930</v>
      </c>
      <c r="Q1" s="530" t="s">
        <v>930</v>
      </c>
      <c r="R1" s="530" t="s">
        <v>930</v>
      </c>
      <c r="X1" s="195" t="s">
        <v>171</v>
      </c>
      <c r="Y1" s="109"/>
      <c r="Z1" s="109"/>
      <c r="AA1" s="109"/>
      <c r="AB1" s="361"/>
      <c r="AC1" s="103"/>
      <c r="AD1" s="103"/>
      <c r="AE1" s="103"/>
      <c r="AF1" s="103"/>
      <c r="AG1" s="98"/>
    </row>
    <row r="2" spans="1:33" ht="32.25" customHeight="1">
      <c r="A2" s="363" t="s">
        <v>622</v>
      </c>
      <c r="B2" s="364" t="s">
        <v>30</v>
      </c>
      <c r="C2" s="365" t="s">
        <v>632</v>
      </c>
      <c r="D2" s="363" t="s">
        <v>42</v>
      </c>
      <c r="E2" s="363" t="s">
        <v>43</v>
      </c>
      <c r="F2" s="363" t="s">
        <v>29</v>
      </c>
      <c r="G2" s="364" t="s">
        <v>630</v>
      </c>
      <c r="H2" s="363" t="s">
        <v>112</v>
      </c>
      <c r="I2" s="363" t="s">
        <v>113</v>
      </c>
      <c r="J2" s="363" t="s">
        <v>31</v>
      </c>
      <c r="K2" s="363" t="s">
        <v>32</v>
      </c>
      <c r="L2" s="363" t="s">
        <v>33</v>
      </c>
      <c r="M2" s="363" t="s">
        <v>34</v>
      </c>
      <c r="N2" s="366" t="s">
        <v>114</v>
      </c>
      <c r="O2" s="533" t="s">
        <v>93</v>
      </c>
      <c r="P2" s="367" t="s">
        <v>623</v>
      </c>
      <c r="Q2" s="367" t="s">
        <v>624</v>
      </c>
      <c r="R2" s="367" t="s">
        <v>625</v>
      </c>
      <c r="S2" s="369" t="s">
        <v>739</v>
      </c>
      <c r="T2" s="368" t="s">
        <v>586</v>
      </c>
      <c r="U2" s="367" t="s">
        <v>631</v>
      </c>
      <c r="V2" s="365" t="s">
        <v>633</v>
      </c>
      <c r="W2" s="39"/>
      <c r="X2" s="218" t="s">
        <v>117</v>
      </c>
      <c r="Y2" s="219" t="s">
        <v>118</v>
      </c>
      <c r="Z2" s="219" t="s">
        <v>172</v>
      </c>
      <c r="AA2" s="220" t="s">
        <v>637</v>
      </c>
      <c r="AB2" s="220" t="s">
        <v>655</v>
      </c>
      <c r="AC2" s="356" t="s">
        <v>150</v>
      </c>
      <c r="AD2" s="357" t="s">
        <v>151</v>
      </c>
      <c r="AE2" s="357" t="s">
        <v>152</v>
      </c>
      <c r="AF2" s="357" t="s">
        <v>115</v>
      </c>
      <c r="AG2" s="358" t="s">
        <v>153</v>
      </c>
    </row>
    <row r="3" spans="1:33" ht="21" customHeight="1">
      <c r="A3" s="370">
        <v>1</v>
      </c>
      <c r="B3" s="371" t="s">
        <v>71</v>
      </c>
      <c r="C3" s="406" t="s">
        <v>554</v>
      </c>
      <c r="D3" s="411" t="s">
        <v>9</v>
      </c>
      <c r="E3" s="411" t="s">
        <v>780</v>
      </c>
      <c r="F3" s="412" t="s">
        <v>359</v>
      </c>
      <c r="G3" s="480" t="s">
        <v>996</v>
      </c>
      <c r="H3" s="375" t="s">
        <v>101</v>
      </c>
      <c r="I3" s="375">
        <v>18</v>
      </c>
      <c r="J3" s="375">
        <v>45</v>
      </c>
      <c r="K3" s="375">
        <v>42</v>
      </c>
      <c r="L3" s="366">
        <f t="shared" ref="L3:L42" si="0">J3+K3</f>
        <v>87</v>
      </c>
      <c r="M3" s="366">
        <f t="shared" ref="M3:M42" si="1">L3-I3</f>
        <v>69</v>
      </c>
      <c r="N3" s="366"/>
      <c r="O3" s="366"/>
      <c r="P3" s="366"/>
      <c r="Q3" s="366"/>
      <c r="R3" s="366"/>
      <c r="S3" s="366">
        <f>IFERROR(VLOOKUP(G3,'2022年間集計'!$E$4:$BN$82,45,FALSE),"0")</f>
        <v>24</v>
      </c>
      <c r="T3" s="378">
        <v>21</v>
      </c>
      <c r="U3" s="366">
        <f t="shared" ref="U3:U43" si="2">T3+S3</f>
        <v>45</v>
      </c>
      <c r="V3" s="394">
        <f>(I3-(72-M3)/2)*0.8</f>
        <v>13.200000000000001</v>
      </c>
      <c r="X3" s="555" t="s">
        <v>17</v>
      </c>
      <c r="Y3" s="232">
        <v>50</v>
      </c>
      <c r="Z3" s="222" t="s">
        <v>108</v>
      </c>
      <c r="AA3" s="223"/>
      <c r="AB3" s="556" t="str">
        <f>G3</f>
        <v>藤城 靖大</v>
      </c>
      <c r="AC3" s="419">
        <f>J3</f>
        <v>45</v>
      </c>
      <c r="AD3" s="420">
        <f t="shared" ref="AD3:AE3" si="3">K3</f>
        <v>42</v>
      </c>
      <c r="AE3" s="420">
        <f t="shared" si="3"/>
        <v>87</v>
      </c>
      <c r="AF3" s="421">
        <f>I3</f>
        <v>18</v>
      </c>
      <c r="AG3" s="422">
        <f>M3</f>
        <v>69</v>
      </c>
    </row>
    <row r="4" spans="1:33" ht="21" customHeight="1">
      <c r="A4" s="370">
        <f>A3+1</f>
        <v>2</v>
      </c>
      <c r="B4" s="371" t="s">
        <v>71</v>
      </c>
      <c r="C4" s="406" t="s">
        <v>335</v>
      </c>
      <c r="D4" s="411" t="s">
        <v>103</v>
      </c>
      <c r="E4" s="411" t="s">
        <v>102</v>
      </c>
      <c r="F4" s="412" t="s">
        <v>386</v>
      </c>
      <c r="G4" s="480" t="s">
        <v>995</v>
      </c>
      <c r="H4" s="375" t="s">
        <v>105</v>
      </c>
      <c r="I4" s="375">
        <v>16</v>
      </c>
      <c r="J4" s="376">
        <v>45</v>
      </c>
      <c r="K4" s="375">
        <v>43</v>
      </c>
      <c r="L4" s="366">
        <f t="shared" si="0"/>
        <v>88</v>
      </c>
      <c r="M4" s="366">
        <f t="shared" si="1"/>
        <v>72</v>
      </c>
      <c r="N4" s="366"/>
      <c r="O4" s="366" t="s">
        <v>927</v>
      </c>
      <c r="P4" s="366" t="s">
        <v>927</v>
      </c>
      <c r="Q4" s="366"/>
      <c r="R4" s="366"/>
      <c r="S4" s="366">
        <f>IFERROR(VLOOKUP(G4,'2022年間集計'!$E$4:$BN$82,45,FALSE),"0")</f>
        <v>4</v>
      </c>
      <c r="T4" s="372">
        <v>18</v>
      </c>
      <c r="U4" s="366">
        <f t="shared" si="2"/>
        <v>22</v>
      </c>
      <c r="V4" s="394">
        <f>(I4-(72-M4)/2)*0.9</f>
        <v>14.4</v>
      </c>
      <c r="X4" s="555" t="s">
        <v>119</v>
      </c>
      <c r="Y4" s="222"/>
      <c r="Z4" s="225" t="s">
        <v>88</v>
      </c>
      <c r="AA4" s="226"/>
      <c r="AB4" s="556" t="str">
        <f>G4</f>
        <v>篠塚 和明</v>
      </c>
      <c r="AC4" s="419">
        <f t="shared" ref="AC4:AC7" si="4">J4</f>
        <v>45</v>
      </c>
      <c r="AD4" s="420">
        <f t="shared" ref="AD4:AD7" si="5">K4</f>
        <v>43</v>
      </c>
      <c r="AE4" s="420">
        <f t="shared" ref="AE4:AE7" si="6">L4</f>
        <v>88</v>
      </c>
      <c r="AF4" s="421">
        <f t="shared" ref="AF4:AF7" si="7">I4</f>
        <v>16</v>
      </c>
      <c r="AG4" s="422">
        <f t="shared" ref="AG4:AG7" si="8">M4</f>
        <v>72</v>
      </c>
    </row>
    <row r="5" spans="1:33" ht="21" customHeight="1">
      <c r="A5" s="370">
        <f t="shared" ref="A5:A51" si="9">A4+1</f>
        <v>3</v>
      </c>
      <c r="B5" s="371" t="s">
        <v>71</v>
      </c>
      <c r="C5" s="406" t="s">
        <v>555</v>
      </c>
      <c r="D5" s="411" t="s">
        <v>248</v>
      </c>
      <c r="E5" s="411" t="s">
        <v>37</v>
      </c>
      <c r="F5" s="412" t="s">
        <v>4</v>
      </c>
      <c r="G5" s="480" t="s">
        <v>997</v>
      </c>
      <c r="H5" s="375" t="s">
        <v>101</v>
      </c>
      <c r="I5" s="375">
        <v>10</v>
      </c>
      <c r="J5" s="376">
        <v>39</v>
      </c>
      <c r="K5" s="375">
        <v>44</v>
      </c>
      <c r="L5" s="366">
        <f t="shared" si="0"/>
        <v>83</v>
      </c>
      <c r="M5" s="366">
        <f t="shared" si="1"/>
        <v>73</v>
      </c>
      <c r="N5" s="366"/>
      <c r="O5" s="366" t="s">
        <v>936</v>
      </c>
      <c r="P5" s="366"/>
      <c r="Q5" s="366"/>
      <c r="R5" s="366" t="s">
        <v>156</v>
      </c>
      <c r="S5" s="366">
        <f>IFERROR(VLOOKUP(G5,'2022年間集計'!$E$4:$BN$82,45,FALSE),"0")</f>
        <v>9</v>
      </c>
      <c r="T5" s="567">
        <v>15</v>
      </c>
      <c r="U5" s="366">
        <f t="shared" si="2"/>
        <v>24</v>
      </c>
      <c r="V5" s="394">
        <f>(I5-(72-M5)/2)*0.95</f>
        <v>9.9749999999999996</v>
      </c>
      <c r="X5" s="555" t="s">
        <v>120</v>
      </c>
      <c r="Y5" s="222"/>
      <c r="Z5" s="225" t="s">
        <v>154</v>
      </c>
      <c r="AA5" s="226" t="s">
        <v>638</v>
      </c>
      <c r="AB5" s="556" t="str">
        <f t="shared" ref="AB5:AB42" si="10">G5</f>
        <v>水澤 秀光</v>
      </c>
      <c r="AC5" s="419">
        <f t="shared" si="4"/>
        <v>39</v>
      </c>
      <c r="AD5" s="420">
        <f t="shared" si="5"/>
        <v>44</v>
      </c>
      <c r="AE5" s="420">
        <f t="shared" si="6"/>
        <v>83</v>
      </c>
      <c r="AF5" s="421">
        <f t="shared" si="7"/>
        <v>10</v>
      </c>
      <c r="AG5" s="422">
        <f t="shared" si="8"/>
        <v>73</v>
      </c>
    </row>
    <row r="6" spans="1:33" ht="21" customHeight="1">
      <c r="A6" s="370">
        <f t="shared" si="9"/>
        <v>4</v>
      </c>
      <c r="B6" s="371" t="s">
        <v>71</v>
      </c>
      <c r="C6" s="406" t="s">
        <v>109</v>
      </c>
      <c r="D6" s="411" t="s">
        <v>523</v>
      </c>
      <c r="E6" s="411" t="s">
        <v>487</v>
      </c>
      <c r="F6" s="412" t="s">
        <v>3</v>
      </c>
      <c r="G6" s="407" t="s">
        <v>811</v>
      </c>
      <c r="H6" s="375" t="s">
        <v>104</v>
      </c>
      <c r="I6" s="375">
        <v>9</v>
      </c>
      <c r="J6" s="375">
        <v>43</v>
      </c>
      <c r="K6" s="375">
        <v>40</v>
      </c>
      <c r="L6" s="366">
        <f t="shared" si="0"/>
        <v>83</v>
      </c>
      <c r="M6" s="366">
        <f t="shared" si="1"/>
        <v>74</v>
      </c>
      <c r="N6" s="366"/>
      <c r="O6" s="366" t="s">
        <v>939</v>
      </c>
      <c r="P6" s="366"/>
      <c r="Q6" s="366" t="s">
        <v>988</v>
      </c>
      <c r="R6" s="366"/>
      <c r="S6" s="366">
        <f>IFERROR(VLOOKUP(G6,'2022年間集計'!$E$4:$BN$82,45,FALSE),"0")</f>
        <v>25</v>
      </c>
      <c r="T6" s="567">
        <v>12</v>
      </c>
      <c r="U6" s="366">
        <f t="shared" si="2"/>
        <v>37</v>
      </c>
      <c r="X6" s="231" t="s">
        <v>121</v>
      </c>
      <c r="Y6" s="222"/>
      <c r="Z6" s="225" t="s">
        <v>980</v>
      </c>
      <c r="AA6" s="226" t="s">
        <v>639</v>
      </c>
      <c r="AB6" s="471" t="str">
        <f t="shared" si="10"/>
        <v>チョー ダニー</v>
      </c>
      <c r="AC6" s="419">
        <f t="shared" si="4"/>
        <v>43</v>
      </c>
      <c r="AD6" s="420">
        <f t="shared" si="5"/>
        <v>40</v>
      </c>
      <c r="AE6" s="420">
        <f t="shared" si="6"/>
        <v>83</v>
      </c>
      <c r="AF6" s="421">
        <f t="shared" si="7"/>
        <v>9</v>
      </c>
      <c r="AG6" s="422">
        <f t="shared" si="8"/>
        <v>74</v>
      </c>
    </row>
    <row r="7" spans="1:33" ht="21" customHeight="1">
      <c r="A7" s="370">
        <f t="shared" si="9"/>
        <v>5</v>
      </c>
      <c r="B7" s="371" t="s">
        <v>71</v>
      </c>
      <c r="C7" s="406" t="s">
        <v>332</v>
      </c>
      <c r="D7" s="412" t="s">
        <v>9</v>
      </c>
      <c r="E7" s="412" t="s">
        <v>8</v>
      </c>
      <c r="F7" s="412" t="s">
        <v>3</v>
      </c>
      <c r="G7" s="407" t="s">
        <v>254</v>
      </c>
      <c r="H7" s="375" t="s">
        <v>581</v>
      </c>
      <c r="I7" s="375">
        <v>11</v>
      </c>
      <c r="J7" s="376">
        <v>40</v>
      </c>
      <c r="K7" s="375">
        <v>45</v>
      </c>
      <c r="L7" s="366">
        <f t="shared" si="0"/>
        <v>85</v>
      </c>
      <c r="M7" s="366">
        <f t="shared" si="1"/>
        <v>74</v>
      </c>
      <c r="N7" s="366"/>
      <c r="O7" s="366" t="s">
        <v>931</v>
      </c>
      <c r="P7" s="366" t="s">
        <v>926</v>
      </c>
      <c r="Q7" s="366" t="s">
        <v>987</v>
      </c>
      <c r="R7" s="366"/>
      <c r="S7" s="366">
        <f>IFERROR(VLOOKUP(G7,'2022年間集計'!$E$4:$BN$82,45,FALSE),"0")</f>
        <v>22</v>
      </c>
      <c r="T7" s="567">
        <v>11</v>
      </c>
      <c r="U7" s="366">
        <f t="shared" si="2"/>
        <v>33</v>
      </c>
      <c r="X7" s="555" t="s">
        <v>122</v>
      </c>
      <c r="Y7" s="222"/>
      <c r="Z7" s="225" t="s">
        <v>981</v>
      </c>
      <c r="AA7" s="226" t="s">
        <v>640</v>
      </c>
      <c r="AB7" s="556" t="str">
        <f t="shared" si="10"/>
        <v>森岡 保弘</v>
      </c>
      <c r="AC7" s="419">
        <f t="shared" si="4"/>
        <v>40</v>
      </c>
      <c r="AD7" s="420">
        <f t="shared" si="5"/>
        <v>45</v>
      </c>
      <c r="AE7" s="420">
        <f t="shared" si="6"/>
        <v>85</v>
      </c>
      <c r="AF7" s="421">
        <f t="shared" si="7"/>
        <v>11</v>
      </c>
      <c r="AG7" s="422">
        <f t="shared" si="8"/>
        <v>74</v>
      </c>
    </row>
    <row r="8" spans="1:33" ht="21" customHeight="1">
      <c r="A8" s="370">
        <f t="shared" si="9"/>
        <v>6</v>
      </c>
      <c r="B8" s="371" t="s">
        <v>71</v>
      </c>
      <c r="C8" s="406" t="s">
        <v>554</v>
      </c>
      <c r="D8" s="411" t="s">
        <v>895</v>
      </c>
      <c r="E8" s="411" t="s">
        <v>894</v>
      </c>
      <c r="F8" s="412" t="s">
        <v>359</v>
      </c>
      <c r="G8" s="407" t="s">
        <v>846</v>
      </c>
      <c r="H8" s="375" t="s">
        <v>101</v>
      </c>
      <c r="I8" s="375">
        <v>30</v>
      </c>
      <c r="J8" s="376">
        <v>51</v>
      </c>
      <c r="K8" s="375">
        <v>53</v>
      </c>
      <c r="L8" s="366">
        <f t="shared" si="0"/>
        <v>104</v>
      </c>
      <c r="M8" s="366">
        <f t="shared" si="1"/>
        <v>74</v>
      </c>
      <c r="N8" s="366"/>
      <c r="O8" s="366"/>
      <c r="P8" s="366"/>
      <c r="Q8" s="366"/>
      <c r="R8" s="366"/>
      <c r="S8" s="366">
        <f>IFERROR(VLOOKUP(G8,'2022年間集計'!$E$4:$BN$82,45,FALSE),"0")</f>
        <v>2</v>
      </c>
      <c r="T8" s="568">
        <v>10</v>
      </c>
      <c r="U8" s="366">
        <f t="shared" si="2"/>
        <v>12</v>
      </c>
      <c r="X8" s="231" t="s">
        <v>123</v>
      </c>
      <c r="Y8" s="225"/>
      <c r="Z8" s="225" t="s">
        <v>982</v>
      </c>
      <c r="AA8" s="226" t="s">
        <v>641</v>
      </c>
      <c r="AB8" s="554" t="str">
        <f t="shared" si="10"/>
        <v>齋藤 育真</v>
      </c>
      <c r="AC8" s="98"/>
      <c r="AD8" s="98"/>
      <c r="AE8" s="98"/>
      <c r="AF8" s="98"/>
      <c r="AG8" s="98"/>
    </row>
    <row r="9" spans="1:33" ht="21" customHeight="1">
      <c r="A9" s="370">
        <f t="shared" si="9"/>
        <v>7</v>
      </c>
      <c r="B9" s="371" t="s">
        <v>71</v>
      </c>
      <c r="C9" s="406" t="s">
        <v>335</v>
      </c>
      <c r="D9" s="411" t="s">
        <v>534</v>
      </c>
      <c r="E9" s="411" t="s">
        <v>533</v>
      </c>
      <c r="F9" s="412" t="s">
        <v>362</v>
      </c>
      <c r="G9" s="407" t="s">
        <v>809</v>
      </c>
      <c r="H9" s="375" t="s">
        <v>101</v>
      </c>
      <c r="I9" s="375">
        <v>31</v>
      </c>
      <c r="J9" s="376">
        <v>52</v>
      </c>
      <c r="K9" s="375">
        <v>54</v>
      </c>
      <c r="L9" s="366">
        <f t="shared" si="0"/>
        <v>106</v>
      </c>
      <c r="M9" s="366">
        <f t="shared" si="1"/>
        <v>75</v>
      </c>
      <c r="N9" s="366"/>
      <c r="O9" s="366"/>
      <c r="P9" s="366"/>
      <c r="Q9" s="366"/>
      <c r="R9" s="366"/>
      <c r="S9" s="366">
        <f>IFERROR(VLOOKUP(G9,'2022年間集計'!$E$4:$BN$82,45,FALSE),"0")</f>
        <v>19</v>
      </c>
      <c r="T9" s="567">
        <v>9</v>
      </c>
      <c r="U9" s="366">
        <f t="shared" si="2"/>
        <v>28</v>
      </c>
      <c r="X9" s="231" t="s">
        <v>124</v>
      </c>
      <c r="Y9" s="225"/>
      <c r="Z9" s="225" t="s">
        <v>983</v>
      </c>
      <c r="AA9" s="226" t="s">
        <v>642</v>
      </c>
      <c r="AB9" s="554" t="str">
        <f t="shared" si="10"/>
        <v>早川 高志</v>
      </c>
      <c r="AC9" s="98"/>
      <c r="AD9" s="98"/>
      <c r="AE9" s="98"/>
      <c r="AF9" s="98"/>
      <c r="AG9" s="98"/>
    </row>
    <row r="10" spans="1:33" ht="21" customHeight="1">
      <c r="A10" s="370">
        <f t="shared" si="9"/>
        <v>8</v>
      </c>
      <c r="B10" s="371" t="s">
        <v>71</v>
      </c>
      <c r="C10" s="509" t="s">
        <v>159</v>
      </c>
      <c r="D10" s="558" t="s">
        <v>891</v>
      </c>
      <c r="E10" s="558" t="s">
        <v>890</v>
      </c>
      <c r="F10" s="558" t="s">
        <v>368</v>
      </c>
      <c r="G10" s="559" t="s">
        <v>840</v>
      </c>
      <c r="H10" s="519" t="s">
        <v>105</v>
      </c>
      <c r="I10" s="472">
        <v>12</v>
      </c>
      <c r="J10" s="519">
        <v>46</v>
      </c>
      <c r="K10" s="519">
        <v>42</v>
      </c>
      <c r="L10" s="472">
        <f t="shared" si="0"/>
        <v>88</v>
      </c>
      <c r="M10" s="366">
        <f t="shared" si="1"/>
        <v>76</v>
      </c>
      <c r="N10" s="472"/>
      <c r="O10" s="366"/>
      <c r="P10" s="366" t="s">
        <v>928</v>
      </c>
      <c r="Q10" s="366"/>
      <c r="R10" s="366"/>
      <c r="S10" s="366">
        <f>IFERROR(VLOOKUP(G10,'2022年間集計'!$E$4:$BN$82,45,FALSE),"0")</f>
        <v>24</v>
      </c>
      <c r="T10" s="567">
        <v>8</v>
      </c>
      <c r="U10" s="366">
        <f t="shared" si="2"/>
        <v>32</v>
      </c>
      <c r="X10" s="231" t="s">
        <v>125</v>
      </c>
      <c r="Y10" s="225"/>
      <c r="Z10" s="226" t="s">
        <v>753</v>
      </c>
      <c r="AA10" s="226" t="s">
        <v>643</v>
      </c>
      <c r="AB10" s="554" t="str">
        <f t="shared" si="10"/>
        <v>亀井 芳雄</v>
      </c>
      <c r="AC10" s="98"/>
      <c r="AD10" s="98"/>
      <c r="AE10" s="98"/>
      <c r="AF10" s="98"/>
      <c r="AG10" s="98"/>
    </row>
    <row r="11" spans="1:33" ht="21" customHeight="1">
      <c r="A11" s="370">
        <f t="shared" si="9"/>
        <v>9</v>
      </c>
      <c r="B11" s="371" t="s">
        <v>71</v>
      </c>
      <c r="C11" s="406" t="s">
        <v>331</v>
      </c>
      <c r="D11" s="411" t="s">
        <v>499</v>
      </c>
      <c r="E11" s="411" t="s">
        <v>498</v>
      </c>
      <c r="F11" s="412" t="s">
        <v>390</v>
      </c>
      <c r="G11" s="480" t="s">
        <v>567</v>
      </c>
      <c r="H11" s="375" t="s">
        <v>101</v>
      </c>
      <c r="I11" s="375">
        <v>13</v>
      </c>
      <c r="J11" s="375">
        <v>46</v>
      </c>
      <c r="K11" s="375">
        <v>43</v>
      </c>
      <c r="L11" s="366">
        <f t="shared" si="0"/>
        <v>89</v>
      </c>
      <c r="M11" s="366">
        <f t="shared" si="1"/>
        <v>76</v>
      </c>
      <c r="N11" s="366"/>
      <c r="O11" s="366" t="s">
        <v>934</v>
      </c>
      <c r="P11" s="366"/>
      <c r="Q11" s="366"/>
      <c r="R11" s="366"/>
      <c r="S11" s="366">
        <f>IFERROR(VLOOKUP(G11,'2022年間集計'!$E$4:$BN$82,45,FALSE),"0")</f>
        <v>30</v>
      </c>
      <c r="T11" s="567">
        <v>7</v>
      </c>
      <c r="U11" s="366">
        <f t="shared" si="2"/>
        <v>37</v>
      </c>
      <c r="X11" s="231" t="s">
        <v>126</v>
      </c>
      <c r="Y11" s="225"/>
      <c r="Z11" s="225" t="s">
        <v>984</v>
      </c>
      <c r="AA11" s="226" t="s">
        <v>644</v>
      </c>
      <c r="AB11" s="554" t="str">
        <f t="shared" si="10"/>
        <v>矢尾板 Tony</v>
      </c>
      <c r="AC11" s="98"/>
      <c r="AD11" s="98"/>
      <c r="AE11" s="98"/>
      <c r="AF11" s="98"/>
      <c r="AG11" s="98"/>
    </row>
    <row r="12" spans="1:33" ht="21" customHeight="1">
      <c r="A12" s="370">
        <f t="shared" si="9"/>
        <v>10</v>
      </c>
      <c r="B12" s="371" t="s">
        <v>71</v>
      </c>
      <c r="C12" s="406" t="s">
        <v>331</v>
      </c>
      <c r="D12" s="411" t="s">
        <v>79</v>
      </c>
      <c r="E12" s="411" t="s">
        <v>78</v>
      </c>
      <c r="F12" s="412" t="s">
        <v>3</v>
      </c>
      <c r="G12" s="407" t="s">
        <v>841</v>
      </c>
      <c r="H12" s="375" t="s">
        <v>105</v>
      </c>
      <c r="I12" s="375">
        <v>15</v>
      </c>
      <c r="J12" s="376">
        <v>44</v>
      </c>
      <c r="K12" s="375">
        <v>47</v>
      </c>
      <c r="L12" s="366">
        <f t="shared" si="0"/>
        <v>91</v>
      </c>
      <c r="M12" s="366">
        <f t="shared" si="1"/>
        <v>76</v>
      </c>
      <c r="N12" s="366"/>
      <c r="O12" s="366" t="s">
        <v>934</v>
      </c>
      <c r="P12" s="366"/>
      <c r="Q12" s="366" t="s">
        <v>989</v>
      </c>
      <c r="R12" s="366"/>
      <c r="S12" s="366">
        <f>IFERROR(VLOOKUP(G12,'2022年間集計'!$E$4:$BN$82,45,FALSE),"0")</f>
        <v>4</v>
      </c>
      <c r="T12" s="567">
        <v>6</v>
      </c>
      <c r="U12" s="366">
        <f t="shared" si="2"/>
        <v>10</v>
      </c>
      <c r="X12" s="555" t="s">
        <v>127</v>
      </c>
      <c r="Y12" s="225"/>
      <c r="Z12" s="225" t="s">
        <v>645</v>
      </c>
      <c r="AA12" s="226"/>
      <c r="AB12" s="557" t="str">
        <f t="shared" si="10"/>
        <v>芥川 博</v>
      </c>
      <c r="AC12" s="98"/>
      <c r="AD12" s="98"/>
      <c r="AE12" s="98"/>
      <c r="AF12" s="98"/>
      <c r="AG12" s="98"/>
    </row>
    <row r="13" spans="1:33" ht="21" customHeight="1">
      <c r="A13" s="370">
        <f t="shared" si="9"/>
        <v>11</v>
      </c>
      <c r="B13" s="371" t="s">
        <v>71</v>
      </c>
      <c r="C13" s="406" t="s">
        <v>550</v>
      </c>
      <c r="D13" s="411" t="s">
        <v>59</v>
      </c>
      <c r="E13" s="411" t="s">
        <v>58</v>
      </c>
      <c r="F13" s="412" t="s">
        <v>373</v>
      </c>
      <c r="G13" s="407" t="s">
        <v>574</v>
      </c>
      <c r="H13" s="375" t="s">
        <v>101</v>
      </c>
      <c r="I13" s="375">
        <v>20</v>
      </c>
      <c r="J13" s="375">
        <v>45</v>
      </c>
      <c r="K13" s="375">
        <v>51</v>
      </c>
      <c r="L13" s="366">
        <f t="shared" si="0"/>
        <v>96</v>
      </c>
      <c r="M13" s="366">
        <f t="shared" si="1"/>
        <v>76</v>
      </c>
      <c r="N13" s="366"/>
      <c r="O13" s="366"/>
      <c r="P13" s="366"/>
      <c r="Q13" s="366"/>
      <c r="R13" s="366"/>
      <c r="S13" s="366">
        <f>IFERROR(VLOOKUP(G13,'2022年間集計'!$E$4:$BN$82,45,FALSE),"0")</f>
        <v>24</v>
      </c>
      <c r="T13" s="568">
        <v>4</v>
      </c>
      <c r="U13" s="366">
        <f t="shared" si="2"/>
        <v>28</v>
      </c>
      <c r="X13" s="231" t="s">
        <v>155</v>
      </c>
      <c r="Y13" s="225"/>
      <c r="Z13" s="225" t="s">
        <v>176</v>
      </c>
      <c r="AA13" s="226"/>
      <c r="AB13" s="554" t="str">
        <f t="shared" si="10"/>
        <v>小山 明男</v>
      </c>
      <c r="AC13" s="98"/>
      <c r="AD13" s="98"/>
      <c r="AE13" s="98"/>
      <c r="AF13" s="98"/>
      <c r="AG13" s="98"/>
    </row>
    <row r="14" spans="1:33" ht="21" customHeight="1">
      <c r="A14" s="370">
        <f t="shared" si="9"/>
        <v>12</v>
      </c>
      <c r="B14" s="371" t="s">
        <v>71</v>
      </c>
      <c r="C14" s="406" t="s">
        <v>552</v>
      </c>
      <c r="D14" s="411" t="s">
        <v>54</v>
      </c>
      <c r="E14" s="411" t="s">
        <v>63</v>
      </c>
      <c r="F14" s="412" t="s">
        <v>383</v>
      </c>
      <c r="G14" s="407" t="s">
        <v>806</v>
      </c>
      <c r="H14" s="375" t="s">
        <v>101</v>
      </c>
      <c r="I14" s="375">
        <v>9</v>
      </c>
      <c r="J14" s="375">
        <v>42</v>
      </c>
      <c r="K14" s="375">
        <v>44</v>
      </c>
      <c r="L14" s="366">
        <f t="shared" si="0"/>
        <v>86</v>
      </c>
      <c r="M14" s="366">
        <f t="shared" si="1"/>
        <v>77</v>
      </c>
      <c r="N14" s="366"/>
      <c r="O14" s="366" t="s">
        <v>931</v>
      </c>
      <c r="P14" s="366"/>
      <c r="Q14" s="366"/>
      <c r="R14" s="366"/>
      <c r="S14" s="366">
        <f>IFERROR(VLOOKUP(G14,'2022年間集計'!$E$4:$BN$82,45,FALSE),"0")</f>
        <v>25</v>
      </c>
      <c r="T14" s="568">
        <v>3</v>
      </c>
      <c r="U14" s="366">
        <f t="shared" si="2"/>
        <v>28</v>
      </c>
      <c r="X14" s="231" t="s">
        <v>128</v>
      </c>
      <c r="Y14" s="225"/>
      <c r="Z14" s="225" t="s">
        <v>991</v>
      </c>
      <c r="AA14" s="226" t="s">
        <v>992</v>
      </c>
      <c r="AB14" s="554" t="str">
        <f t="shared" si="10"/>
        <v>大井 昌哉</v>
      </c>
      <c r="AC14" s="98"/>
      <c r="AD14" s="98"/>
      <c r="AE14" s="98"/>
      <c r="AF14" s="98"/>
      <c r="AG14" s="98"/>
    </row>
    <row r="15" spans="1:33" ht="21" customHeight="1">
      <c r="A15" s="370">
        <f t="shared" si="9"/>
        <v>13</v>
      </c>
      <c r="B15" s="371" t="s">
        <v>71</v>
      </c>
      <c r="C15" s="509" t="s">
        <v>109</v>
      </c>
      <c r="D15" s="558" t="s">
        <v>518</v>
      </c>
      <c r="E15" s="558" t="s">
        <v>517</v>
      </c>
      <c r="F15" s="558" t="s">
        <v>3</v>
      </c>
      <c r="G15" s="559" t="s">
        <v>568</v>
      </c>
      <c r="H15" s="375" t="s">
        <v>101</v>
      </c>
      <c r="I15" s="472">
        <v>18</v>
      </c>
      <c r="J15" s="519">
        <v>45</v>
      </c>
      <c r="K15" s="519">
        <v>50</v>
      </c>
      <c r="L15" s="472">
        <f t="shared" si="0"/>
        <v>95</v>
      </c>
      <c r="M15" s="366">
        <f t="shared" si="1"/>
        <v>77</v>
      </c>
      <c r="N15" s="472"/>
      <c r="O15" s="366"/>
      <c r="P15" s="366"/>
      <c r="Q15" s="366"/>
      <c r="R15" s="366"/>
      <c r="S15" s="366">
        <f>IFERROR(VLOOKUP(G15,'2022年間集計'!$E$4:$BN$82,45,FALSE),"0")</f>
        <v>17</v>
      </c>
      <c r="T15" s="567">
        <v>2</v>
      </c>
      <c r="U15" s="366">
        <f t="shared" si="2"/>
        <v>19</v>
      </c>
      <c r="X15" s="231" t="s">
        <v>904</v>
      </c>
      <c r="Y15" s="225"/>
      <c r="Z15" s="225" t="s">
        <v>754</v>
      </c>
      <c r="AA15" s="488" t="s">
        <v>917</v>
      </c>
      <c r="AB15" s="554" t="str">
        <f t="shared" si="10"/>
        <v>湯澤 亨</v>
      </c>
      <c r="AF15" s="98"/>
      <c r="AG15" s="98"/>
    </row>
    <row r="16" spans="1:33" s="12" customFormat="1" ht="21" customHeight="1">
      <c r="A16" s="370">
        <f t="shared" si="9"/>
        <v>14</v>
      </c>
      <c r="B16" s="371" t="s">
        <v>71</v>
      </c>
      <c r="C16" s="406" t="s">
        <v>553</v>
      </c>
      <c r="D16" s="411" t="s">
        <v>36</v>
      </c>
      <c r="E16" s="411" t="s">
        <v>7</v>
      </c>
      <c r="F16" s="412" t="s">
        <v>3</v>
      </c>
      <c r="G16" s="480" t="s">
        <v>803</v>
      </c>
      <c r="H16" s="375" t="s">
        <v>105</v>
      </c>
      <c r="I16" s="375">
        <v>10</v>
      </c>
      <c r="J16" s="375">
        <v>42</v>
      </c>
      <c r="K16" s="375">
        <v>46</v>
      </c>
      <c r="L16" s="366">
        <f t="shared" si="0"/>
        <v>88</v>
      </c>
      <c r="M16" s="366">
        <f t="shared" si="1"/>
        <v>78</v>
      </c>
      <c r="N16" s="366"/>
      <c r="O16" s="366"/>
      <c r="P16" s="366"/>
      <c r="Q16" s="366"/>
      <c r="R16" s="366"/>
      <c r="S16" s="366">
        <f>IFERROR(VLOOKUP(G16,'2022年間集計'!$E$4:$BN$82,45,FALSE),"0")</f>
        <v>52</v>
      </c>
      <c r="T16" s="568">
        <v>1</v>
      </c>
      <c r="U16" s="366">
        <f t="shared" si="2"/>
        <v>53</v>
      </c>
      <c r="X16" s="231" t="s">
        <v>905</v>
      </c>
      <c r="Y16" s="225"/>
      <c r="Z16" s="225"/>
      <c r="AA16" s="488"/>
      <c r="AB16" s="554" t="str">
        <f t="shared" si="10"/>
        <v>菊池 光夫</v>
      </c>
      <c r="AF16" s="98"/>
      <c r="AG16" s="98"/>
    </row>
    <row r="17" spans="1:39" s="12" customFormat="1" ht="21" customHeight="1">
      <c r="A17" s="370">
        <f t="shared" si="9"/>
        <v>15</v>
      </c>
      <c r="B17" s="371" t="s">
        <v>71</v>
      </c>
      <c r="C17" s="509" t="s">
        <v>159</v>
      </c>
      <c r="D17" s="558" t="s">
        <v>529</v>
      </c>
      <c r="E17" s="558" t="s">
        <v>528</v>
      </c>
      <c r="F17" s="558" t="s">
        <v>367</v>
      </c>
      <c r="G17" s="559" t="s">
        <v>558</v>
      </c>
      <c r="H17" s="519" t="s">
        <v>104</v>
      </c>
      <c r="I17" s="472">
        <v>23</v>
      </c>
      <c r="J17" s="519">
        <v>52</v>
      </c>
      <c r="K17" s="519">
        <v>49</v>
      </c>
      <c r="L17" s="472">
        <f t="shared" si="0"/>
        <v>101</v>
      </c>
      <c r="M17" s="366">
        <f t="shared" si="1"/>
        <v>78</v>
      </c>
      <c r="N17" s="472"/>
      <c r="O17" s="366"/>
      <c r="P17" s="366"/>
      <c r="Q17" s="366"/>
      <c r="R17" s="366"/>
      <c r="S17" s="366">
        <f>IFERROR(VLOOKUP(G17,'2022年間集計'!$E$4:$BN$82,45,FALSE),"0")</f>
        <v>5</v>
      </c>
      <c r="T17" s="567">
        <v>1</v>
      </c>
      <c r="U17" s="366">
        <f t="shared" si="2"/>
        <v>6</v>
      </c>
      <c r="X17" s="555" t="s">
        <v>177</v>
      </c>
      <c r="Y17" s="225"/>
      <c r="Z17" s="225" t="s">
        <v>754</v>
      </c>
      <c r="AA17" s="226" t="s">
        <v>860</v>
      </c>
      <c r="AB17" s="557" t="str">
        <f t="shared" si="10"/>
        <v>石川 陽子</v>
      </c>
      <c r="AC17" s="98"/>
      <c r="AD17" s="98"/>
      <c r="AE17" s="98"/>
      <c r="AF17" s="98"/>
      <c r="AG17" s="98"/>
    </row>
    <row r="18" spans="1:39" s="12" customFormat="1" ht="21" customHeight="1">
      <c r="A18" s="370">
        <f t="shared" si="9"/>
        <v>16</v>
      </c>
      <c r="B18" s="371" t="s">
        <v>71</v>
      </c>
      <c r="C18" s="406" t="s">
        <v>158</v>
      </c>
      <c r="D18" s="412" t="s">
        <v>77</v>
      </c>
      <c r="E18" s="412" t="s">
        <v>76</v>
      </c>
      <c r="F18" s="412" t="s">
        <v>371</v>
      </c>
      <c r="G18" s="407" t="s">
        <v>233</v>
      </c>
      <c r="H18" s="375" t="s">
        <v>101</v>
      </c>
      <c r="I18" s="375">
        <v>13</v>
      </c>
      <c r="J18" s="375">
        <v>43</v>
      </c>
      <c r="K18" s="375">
        <v>49</v>
      </c>
      <c r="L18" s="366">
        <f t="shared" si="0"/>
        <v>92</v>
      </c>
      <c r="M18" s="366">
        <f t="shared" si="1"/>
        <v>79</v>
      </c>
      <c r="N18" s="366"/>
      <c r="O18" s="366"/>
      <c r="P18" s="366"/>
      <c r="Q18" s="366" t="s">
        <v>920</v>
      </c>
      <c r="R18" s="366"/>
      <c r="S18" s="366">
        <f>IFERROR(VLOOKUP(G18,'2022年間集計'!$E$4:$BN$82,45,FALSE),"0")</f>
        <v>43</v>
      </c>
      <c r="T18" s="567">
        <v>1</v>
      </c>
      <c r="U18" s="366">
        <f t="shared" si="2"/>
        <v>44</v>
      </c>
      <c r="X18" s="231" t="s">
        <v>946</v>
      </c>
      <c r="Y18" s="225"/>
      <c r="Z18" s="225"/>
      <c r="AA18" s="226"/>
      <c r="AB18" s="554" t="str">
        <f t="shared" si="10"/>
        <v>加藤 清也</v>
      </c>
      <c r="AC18" s="112"/>
      <c r="AD18" s="98"/>
      <c r="AE18" s="98"/>
      <c r="AF18" s="98"/>
      <c r="AG18" s="98"/>
    </row>
    <row r="19" spans="1:39" s="12" customFormat="1" ht="21" customHeight="1">
      <c r="A19" s="370">
        <f t="shared" si="9"/>
        <v>17</v>
      </c>
      <c r="B19" s="371" t="s">
        <v>71</v>
      </c>
      <c r="C19" s="406" t="s">
        <v>550</v>
      </c>
      <c r="D19" s="412" t="s">
        <v>92</v>
      </c>
      <c r="E19" s="412" t="s">
        <v>91</v>
      </c>
      <c r="F19" s="412" t="s">
        <v>361</v>
      </c>
      <c r="G19" s="407" t="s">
        <v>896</v>
      </c>
      <c r="H19" s="375" t="s">
        <v>101</v>
      </c>
      <c r="I19" s="375">
        <v>24</v>
      </c>
      <c r="J19" s="375">
        <v>49</v>
      </c>
      <c r="K19" s="375">
        <v>55</v>
      </c>
      <c r="L19" s="366">
        <f t="shared" si="0"/>
        <v>104</v>
      </c>
      <c r="M19" s="366">
        <f t="shared" si="1"/>
        <v>80</v>
      </c>
      <c r="N19" s="366"/>
      <c r="O19" s="366"/>
      <c r="P19" s="366"/>
      <c r="Q19" s="366"/>
      <c r="R19" s="366"/>
      <c r="S19" s="366">
        <f>IFERROR(VLOOKUP(G19,'2022年間集計'!$E$4:$BN$82,45,FALSE),"0")</f>
        <v>3</v>
      </c>
      <c r="T19" s="567">
        <v>1</v>
      </c>
      <c r="U19" s="366">
        <f t="shared" si="2"/>
        <v>4</v>
      </c>
      <c r="X19" s="231" t="s">
        <v>947</v>
      </c>
      <c r="Y19" s="225"/>
      <c r="Z19" s="225"/>
      <c r="AA19" s="226"/>
      <c r="AB19" s="554" t="str">
        <f t="shared" si="10"/>
        <v>原田 直幸</v>
      </c>
      <c r="AC19" s="111"/>
      <c r="AD19" s="98"/>
      <c r="AE19" s="98"/>
      <c r="AF19" s="98"/>
      <c r="AG19" s="98"/>
    </row>
    <row r="20" spans="1:39" s="12" customFormat="1" ht="21" customHeight="1">
      <c r="A20" s="370">
        <f t="shared" si="9"/>
        <v>18</v>
      </c>
      <c r="B20" s="371" t="s">
        <v>71</v>
      </c>
      <c r="C20" s="406" t="s">
        <v>553</v>
      </c>
      <c r="D20" s="411" t="s">
        <v>11</v>
      </c>
      <c r="E20" s="411" t="s">
        <v>10</v>
      </c>
      <c r="F20" s="412" t="s">
        <v>3</v>
      </c>
      <c r="G20" s="407" t="s">
        <v>802</v>
      </c>
      <c r="H20" s="375" t="s">
        <v>104</v>
      </c>
      <c r="I20" s="375">
        <v>28</v>
      </c>
      <c r="J20" s="376">
        <v>56</v>
      </c>
      <c r="K20" s="375">
        <v>52</v>
      </c>
      <c r="L20" s="366">
        <f t="shared" si="0"/>
        <v>108</v>
      </c>
      <c r="M20" s="366">
        <f t="shared" si="1"/>
        <v>80</v>
      </c>
      <c r="N20" s="366"/>
      <c r="O20" s="366"/>
      <c r="P20" s="366"/>
      <c r="Q20" s="366"/>
      <c r="R20" s="366"/>
      <c r="S20" s="366">
        <f>IFERROR(VLOOKUP(G20,'2022年間集計'!$E$4:$BN$82,45,FALSE),"0")</f>
        <v>12</v>
      </c>
      <c r="T20" s="567">
        <v>1</v>
      </c>
      <c r="U20" s="366">
        <f t="shared" si="2"/>
        <v>13</v>
      </c>
      <c r="X20" s="231" t="s">
        <v>138</v>
      </c>
      <c r="Y20" s="225"/>
      <c r="Z20" s="225" t="s">
        <v>179</v>
      </c>
      <c r="AA20" s="226" t="s">
        <v>649</v>
      </c>
      <c r="AB20" s="554" t="str">
        <f t="shared" si="10"/>
        <v>Candy 長井</v>
      </c>
      <c r="AC20" s="111"/>
      <c r="AD20" s="98"/>
      <c r="AE20" s="98"/>
      <c r="AF20" s="98"/>
      <c r="AG20" s="98"/>
    </row>
    <row r="21" spans="1:39" s="12" customFormat="1" ht="21" customHeight="1">
      <c r="A21" s="370">
        <f t="shared" si="9"/>
        <v>19</v>
      </c>
      <c r="B21" s="371" t="s">
        <v>71</v>
      </c>
      <c r="C21" s="406" t="s">
        <v>550</v>
      </c>
      <c r="D21" s="411" t="s">
        <v>538</v>
      </c>
      <c r="E21" s="411" t="s">
        <v>537</v>
      </c>
      <c r="F21" s="412" t="s">
        <v>360</v>
      </c>
      <c r="G21" s="407" t="s">
        <v>834</v>
      </c>
      <c r="H21" s="375" t="s">
        <v>101</v>
      </c>
      <c r="I21" s="375">
        <v>15</v>
      </c>
      <c r="J21" s="375">
        <v>46</v>
      </c>
      <c r="K21" s="375">
        <v>50</v>
      </c>
      <c r="L21" s="366">
        <f t="shared" si="0"/>
        <v>96</v>
      </c>
      <c r="M21" s="366">
        <f t="shared" si="1"/>
        <v>81</v>
      </c>
      <c r="N21" s="366"/>
      <c r="O21" s="366"/>
      <c r="P21" s="366"/>
      <c r="Q21" s="366"/>
      <c r="R21" s="366"/>
      <c r="S21" s="366">
        <f>IFERROR(VLOOKUP(G21,'2022年間集計'!$E$4:$BN$82,45,FALSE),"0")</f>
        <v>49</v>
      </c>
      <c r="T21" s="567">
        <v>1</v>
      </c>
      <c r="U21" s="366">
        <f t="shared" si="2"/>
        <v>50</v>
      </c>
      <c r="X21" s="231" t="s">
        <v>748</v>
      </c>
      <c r="Y21" s="225"/>
      <c r="Z21" s="225"/>
      <c r="AA21" s="226"/>
      <c r="AB21" s="554" t="str">
        <f t="shared" si="10"/>
        <v>後藤 敦彦</v>
      </c>
      <c r="AC21" s="111"/>
      <c r="AD21" s="98"/>
      <c r="AE21" s="98"/>
      <c r="AF21" s="98"/>
      <c r="AG21" s="98"/>
    </row>
    <row r="22" spans="1:39" s="12" customFormat="1" ht="21" customHeight="1">
      <c r="A22" s="370">
        <f t="shared" si="9"/>
        <v>20</v>
      </c>
      <c r="B22" s="371" t="s">
        <v>71</v>
      </c>
      <c r="C22" s="406" t="s">
        <v>109</v>
      </c>
      <c r="D22" s="412" t="s">
        <v>515</v>
      </c>
      <c r="E22" s="412" t="s">
        <v>514</v>
      </c>
      <c r="F22" s="412" t="s">
        <v>384</v>
      </c>
      <c r="G22" s="407" t="s">
        <v>844</v>
      </c>
      <c r="H22" s="375" t="s">
        <v>101</v>
      </c>
      <c r="I22" s="375">
        <v>16</v>
      </c>
      <c r="J22" s="375">
        <v>47</v>
      </c>
      <c r="K22" s="375">
        <v>50</v>
      </c>
      <c r="L22" s="366">
        <f t="shared" si="0"/>
        <v>97</v>
      </c>
      <c r="M22" s="366">
        <f t="shared" si="1"/>
        <v>81</v>
      </c>
      <c r="N22" s="366"/>
      <c r="O22" s="366"/>
      <c r="P22" s="366"/>
      <c r="Q22" s="366"/>
      <c r="R22" s="366"/>
      <c r="S22" s="366">
        <f>IFERROR(VLOOKUP(G22,'2022年間集計'!$E$4:$BN$82,45,FALSE),"0")</f>
        <v>6</v>
      </c>
      <c r="T22" s="567">
        <v>1</v>
      </c>
      <c r="U22" s="366">
        <f t="shared" si="2"/>
        <v>7</v>
      </c>
      <c r="X22" s="555" t="s">
        <v>948</v>
      </c>
      <c r="Y22" s="225"/>
      <c r="Z22" s="225" t="s">
        <v>180</v>
      </c>
      <c r="AA22" s="226" t="s">
        <v>650</v>
      </c>
      <c r="AB22" s="557" t="str">
        <f t="shared" si="10"/>
        <v>岡田 純</v>
      </c>
      <c r="AC22" s="111"/>
      <c r="AD22" s="98"/>
      <c r="AE22" s="98"/>
      <c r="AF22" s="98"/>
      <c r="AG22" s="98"/>
    </row>
    <row r="23" spans="1:39" s="12" customFormat="1" ht="21" customHeight="1">
      <c r="A23" s="370">
        <f t="shared" si="9"/>
        <v>21</v>
      </c>
      <c r="B23" s="371" t="s">
        <v>71</v>
      </c>
      <c r="C23" s="406" t="s">
        <v>335</v>
      </c>
      <c r="D23" s="411" t="s">
        <v>525</v>
      </c>
      <c r="E23" s="411" t="s">
        <v>524</v>
      </c>
      <c r="F23" s="412" t="s">
        <v>359</v>
      </c>
      <c r="G23" s="407" t="s">
        <v>560</v>
      </c>
      <c r="H23" s="375" t="s">
        <v>101</v>
      </c>
      <c r="I23" s="375">
        <v>23</v>
      </c>
      <c r="J23" s="376">
        <v>51</v>
      </c>
      <c r="K23" s="375">
        <v>53</v>
      </c>
      <c r="L23" s="366">
        <f t="shared" si="0"/>
        <v>104</v>
      </c>
      <c r="M23" s="366">
        <f t="shared" si="1"/>
        <v>81</v>
      </c>
      <c r="N23" s="366"/>
      <c r="O23" s="366"/>
      <c r="P23" s="366"/>
      <c r="Q23" s="366"/>
      <c r="R23" s="366"/>
      <c r="S23" s="366">
        <f>IFERROR(VLOOKUP(G23,'2022年間集計'!$E$4:$BN$82,45,FALSE),"0")</f>
        <v>8</v>
      </c>
      <c r="T23" s="567">
        <v>1</v>
      </c>
      <c r="U23" s="366">
        <f t="shared" si="2"/>
        <v>9</v>
      </c>
      <c r="X23" s="231" t="s">
        <v>949</v>
      </c>
      <c r="Y23" s="225"/>
      <c r="Z23" s="490"/>
      <c r="AA23" s="489"/>
      <c r="AB23" s="554" t="str">
        <f t="shared" si="10"/>
        <v>杉本 聡</v>
      </c>
      <c r="AF23" s="98"/>
      <c r="AG23" s="98"/>
    </row>
    <row r="24" spans="1:39" s="12" customFormat="1" ht="21" customHeight="1">
      <c r="A24" s="370">
        <f t="shared" si="9"/>
        <v>22</v>
      </c>
      <c r="B24" s="371" t="s">
        <v>71</v>
      </c>
      <c r="C24" s="406" t="s">
        <v>554</v>
      </c>
      <c r="D24" s="411" t="s">
        <v>6</v>
      </c>
      <c r="E24" s="411" t="s">
        <v>5</v>
      </c>
      <c r="F24" s="412" t="s">
        <v>365</v>
      </c>
      <c r="G24" s="407" t="s">
        <v>556</v>
      </c>
      <c r="H24" s="375" t="s">
        <v>101</v>
      </c>
      <c r="I24" s="375">
        <v>26</v>
      </c>
      <c r="J24" s="376">
        <v>56</v>
      </c>
      <c r="K24" s="375">
        <v>51</v>
      </c>
      <c r="L24" s="366">
        <f t="shared" si="0"/>
        <v>107</v>
      </c>
      <c r="M24" s="366">
        <f t="shared" si="1"/>
        <v>81</v>
      </c>
      <c r="N24" s="366"/>
      <c r="O24" s="366"/>
      <c r="P24" s="366"/>
      <c r="Q24" s="366"/>
      <c r="R24" s="366"/>
      <c r="S24" s="366">
        <f>IFERROR(VLOOKUP(G24,'2022年間集計'!$E$4:$BN$82,45,FALSE),"0")</f>
        <v>15</v>
      </c>
      <c r="T24" s="378">
        <v>1</v>
      </c>
      <c r="U24" s="366">
        <f t="shared" si="2"/>
        <v>16</v>
      </c>
      <c r="X24" s="231" t="s">
        <v>950</v>
      </c>
      <c r="Y24" s="225"/>
      <c r="Z24" s="225" t="s">
        <v>182</v>
      </c>
      <c r="AA24" s="226" t="s">
        <v>651</v>
      </c>
      <c r="AB24" s="554" t="str">
        <f t="shared" si="10"/>
        <v>市川 洋治</v>
      </c>
      <c r="AC24" s="111"/>
      <c r="AD24" s="98"/>
      <c r="AE24" s="98"/>
      <c r="AF24" s="98"/>
      <c r="AG24" s="98"/>
    </row>
    <row r="25" spans="1:39" s="12" customFormat="1" ht="21" customHeight="1">
      <c r="A25" s="370">
        <f t="shared" si="9"/>
        <v>23</v>
      </c>
      <c r="B25" s="371" t="s">
        <v>71</v>
      </c>
      <c r="C25" s="406" t="s">
        <v>552</v>
      </c>
      <c r="D25" s="411" t="s">
        <v>39</v>
      </c>
      <c r="E25" s="411" t="s">
        <v>38</v>
      </c>
      <c r="F25" s="412" t="s">
        <v>40</v>
      </c>
      <c r="G25" s="407" t="s">
        <v>559</v>
      </c>
      <c r="H25" s="375" t="s">
        <v>104</v>
      </c>
      <c r="I25" s="375">
        <v>36</v>
      </c>
      <c r="J25" s="388">
        <v>55</v>
      </c>
      <c r="K25" s="375">
        <v>62</v>
      </c>
      <c r="L25" s="366">
        <f t="shared" si="0"/>
        <v>117</v>
      </c>
      <c r="M25" s="366">
        <f t="shared" si="1"/>
        <v>81</v>
      </c>
      <c r="N25" s="366"/>
      <c r="O25" s="366"/>
      <c r="P25" s="366"/>
      <c r="Q25" s="366"/>
      <c r="R25" s="366"/>
      <c r="S25" s="366">
        <f>IFERROR(VLOOKUP(G25,'2022年間集計'!$E$4:$BN$82,45,FALSE),"0")</f>
        <v>5</v>
      </c>
      <c r="T25" s="378">
        <v>1</v>
      </c>
      <c r="U25" s="366">
        <f t="shared" si="2"/>
        <v>6</v>
      </c>
      <c r="X25" s="231" t="s">
        <v>951</v>
      </c>
      <c r="Y25" s="225"/>
      <c r="Z25" s="225" t="s">
        <v>140</v>
      </c>
      <c r="AA25" s="226" t="s">
        <v>652</v>
      </c>
      <c r="AB25" s="554" t="str">
        <f t="shared" si="10"/>
        <v>須川 雅子</v>
      </c>
      <c r="AC25" s="111"/>
      <c r="AD25" s="98"/>
      <c r="AE25" s="98"/>
      <c r="AF25" s="98"/>
      <c r="AG25" s="98"/>
    </row>
    <row r="26" spans="1:39" s="12" customFormat="1" ht="21" customHeight="1">
      <c r="A26" s="370">
        <f t="shared" si="9"/>
        <v>24</v>
      </c>
      <c r="B26" s="371" t="s">
        <v>71</v>
      </c>
      <c r="C26" s="406" t="s">
        <v>551</v>
      </c>
      <c r="D26" s="438" t="s">
        <v>545</v>
      </c>
      <c r="E26" s="438" t="s">
        <v>45</v>
      </c>
      <c r="F26" s="439" t="s">
        <v>375</v>
      </c>
      <c r="G26" s="480" t="s">
        <v>562</v>
      </c>
      <c r="H26" s="375" t="s">
        <v>101</v>
      </c>
      <c r="I26" s="375">
        <v>13</v>
      </c>
      <c r="J26" s="376">
        <v>43</v>
      </c>
      <c r="K26" s="375">
        <v>52</v>
      </c>
      <c r="L26" s="366">
        <f t="shared" si="0"/>
        <v>95</v>
      </c>
      <c r="M26" s="366">
        <f t="shared" si="1"/>
        <v>82</v>
      </c>
      <c r="N26" s="366"/>
      <c r="O26" s="366"/>
      <c r="P26" s="366"/>
      <c r="Q26" s="366"/>
      <c r="R26" s="366"/>
      <c r="S26" s="366">
        <f>IFERROR(VLOOKUP(G26,'2022年間集計'!$E$4:$BN$82,45,FALSE),"0")</f>
        <v>23</v>
      </c>
      <c r="T26" s="378">
        <v>1</v>
      </c>
      <c r="U26" s="366">
        <f t="shared" si="2"/>
        <v>24</v>
      </c>
      <c r="X26" s="231" t="s">
        <v>952</v>
      </c>
      <c r="Y26" s="225"/>
      <c r="Z26" s="225"/>
      <c r="AA26" s="226"/>
      <c r="AB26" s="554" t="str">
        <f t="shared" si="10"/>
        <v>橘 俊也</v>
      </c>
      <c r="AC26" s="111"/>
      <c r="AD26" s="98"/>
      <c r="AE26" s="98"/>
      <c r="AF26" s="98"/>
      <c r="AG26" s="98"/>
    </row>
    <row r="27" spans="1:39" s="12" customFormat="1" ht="21" customHeight="1">
      <c r="A27" s="370">
        <f t="shared" si="9"/>
        <v>25</v>
      </c>
      <c r="B27" s="371" t="s">
        <v>796</v>
      </c>
      <c r="C27" s="406" t="s">
        <v>555</v>
      </c>
      <c r="D27" s="411" t="s">
        <v>998</v>
      </c>
      <c r="E27" s="411" t="s">
        <v>999</v>
      </c>
      <c r="F27" s="412" t="s">
        <v>1000</v>
      </c>
      <c r="G27" s="480" t="s">
        <v>977</v>
      </c>
      <c r="H27" s="375" t="s">
        <v>101</v>
      </c>
      <c r="I27" s="375">
        <v>25</v>
      </c>
      <c r="J27" s="376">
        <v>49</v>
      </c>
      <c r="K27" s="375">
        <v>58</v>
      </c>
      <c r="L27" s="366">
        <f t="shared" si="0"/>
        <v>107</v>
      </c>
      <c r="M27" s="366">
        <f t="shared" si="1"/>
        <v>82</v>
      </c>
      <c r="N27" s="366"/>
      <c r="O27" s="366"/>
      <c r="P27" s="366"/>
      <c r="Q27" s="366"/>
      <c r="R27" s="366"/>
      <c r="S27" s="366">
        <f>IFERROR(VLOOKUP(G27,'2022年間集計'!$E$4:$BN$82,45,FALSE),"0")</f>
        <v>2</v>
      </c>
      <c r="T27" s="378">
        <v>1</v>
      </c>
      <c r="U27" s="366">
        <f t="shared" si="2"/>
        <v>3</v>
      </c>
      <c r="X27" s="555" t="s">
        <v>953</v>
      </c>
      <c r="Y27" s="225"/>
      <c r="Z27" s="225" t="s">
        <v>180</v>
      </c>
      <c r="AA27" s="226" t="s">
        <v>650</v>
      </c>
      <c r="AB27" s="557" t="str">
        <f t="shared" si="10"/>
        <v>金廣 正人</v>
      </c>
      <c r="AC27" s="112"/>
      <c r="AD27" s="98"/>
      <c r="AE27" s="98"/>
      <c r="AF27" s="98"/>
      <c r="AG27" s="98"/>
    </row>
    <row r="28" spans="1:39" s="12" customFormat="1" ht="21" customHeight="1">
      <c r="A28" s="370">
        <f t="shared" si="9"/>
        <v>26</v>
      </c>
      <c r="B28" s="371" t="s">
        <v>71</v>
      </c>
      <c r="C28" s="406" t="s">
        <v>552</v>
      </c>
      <c r="D28" s="462" t="s">
        <v>501</v>
      </c>
      <c r="E28" s="462" t="s">
        <v>500</v>
      </c>
      <c r="F28" s="463" t="s">
        <v>376</v>
      </c>
      <c r="G28" s="464" t="s">
        <v>799</v>
      </c>
      <c r="H28" s="375" t="s">
        <v>101</v>
      </c>
      <c r="I28" s="375">
        <v>27</v>
      </c>
      <c r="J28" s="466">
        <v>56</v>
      </c>
      <c r="K28" s="465">
        <v>53</v>
      </c>
      <c r="L28" s="366">
        <f t="shared" si="0"/>
        <v>109</v>
      </c>
      <c r="M28" s="366">
        <f t="shared" si="1"/>
        <v>82</v>
      </c>
      <c r="N28" s="467"/>
      <c r="O28" s="366"/>
      <c r="P28" s="366"/>
      <c r="Q28" s="366"/>
      <c r="R28" s="366"/>
      <c r="S28" s="366">
        <f>IFERROR(VLOOKUP(G28,'2022年間集計'!$E$4:$BN$82,45,FALSE),"0")</f>
        <v>7</v>
      </c>
      <c r="T28" s="378">
        <v>1</v>
      </c>
      <c r="U28" s="431">
        <f t="shared" si="2"/>
        <v>8</v>
      </c>
      <c r="X28" s="231" t="s">
        <v>954</v>
      </c>
      <c r="Y28" s="225"/>
      <c r="Z28" s="225"/>
      <c r="AA28" s="226"/>
      <c r="AB28" s="554" t="str">
        <f t="shared" si="10"/>
        <v>森 成高</v>
      </c>
      <c r="AC28" s="111"/>
      <c r="AD28" s="98"/>
      <c r="AE28" s="98"/>
      <c r="AF28" s="105"/>
      <c r="AG28" s="98"/>
    </row>
    <row r="29" spans="1:39" s="12" customFormat="1" ht="21" customHeight="1">
      <c r="A29" s="370">
        <f t="shared" si="9"/>
        <v>27</v>
      </c>
      <c r="B29" s="371" t="s">
        <v>71</v>
      </c>
      <c r="C29" s="406" t="s">
        <v>553</v>
      </c>
      <c r="D29" s="463" t="s">
        <v>46</v>
      </c>
      <c r="E29" s="463" t="s">
        <v>7</v>
      </c>
      <c r="F29" s="463" t="s">
        <v>3</v>
      </c>
      <c r="G29" s="464" t="s">
        <v>805</v>
      </c>
      <c r="H29" s="375" t="s">
        <v>104</v>
      </c>
      <c r="I29" s="375">
        <v>29</v>
      </c>
      <c r="J29" s="465">
        <v>55</v>
      </c>
      <c r="K29" s="465">
        <v>57</v>
      </c>
      <c r="L29" s="366">
        <f t="shared" si="0"/>
        <v>112</v>
      </c>
      <c r="M29" s="366">
        <f t="shared" si="1"/>
        <v>83</v>
      </c>
      <c r="N29" s="467"/>
      <c r="O29" s="366"/>
      <c r="P29" s="366"/>
      <c r="Q29" s="366"/>
      <c r="R29" s="366"/>
      <c r="S29" s="366">
        <f>IFERROR(VLOOKUP(G29,'2022年間集計'!$E$4:$BN$82,45,FALSE),"0")</f>
        <v>12</v>
      </c>
      <c r="T29" s="378">
        <v>1</v>
      </c>
      <c r="U29" s="366">
        <f t="shared" si="2"/>
        <v>13</v>
      </c>
      <c r="X29" s="231" t="s">
        <v>955</v>
      </c>
      <c r="Y29" s="225"/>
      <c r="Z29" s="490"/>
      <c r="AA29" s="489"/>
      <c r="AB29" s="554" t="str">
        <f t="shared" si="10"/>
        <v>菊池 美江</v>
      </c>
      <c r="AC29" s="98"/>
      <c r="AD29" s="98"/>
      <c r="AE29" s="98"/>
      <c r="AF29" s="105"/>
      <c r="AG29" s="105"/>
    </row>
    <row r="30" spans="1:39" s="12" customFormat="1" ht="21" customHeight="1">
      <c r="A30" s="370">
        <f t="shared" si="9"/>
        <v>28</v>
      </c>
      <c r="B30" s="371" t="s">
        <v>71</v>
      </c>
      <c r="C30" s="509" t="s">
        <v>159</v>
      </c>
      <c r="D30" s="524" t="s">
        <v>536</v>
      </c>
      <c r="E30" s="524" t="s">
        <v>535</v>
      </c>
      <c r="F30" s="525" t="s">
        <v>363</v>
      </c>
      <c r="G30" s="560" t="s">
        <v>801</v>
      </c>
      <c r="H30" s="526" t="s">
        <v>101</v>
      </c>
      <c r="I30" s="526">
        <v>25</v>
      </c>
      <c r="J30" s="563">
        <v>56</v>
      </c>
      <c r="K30" s="564">
        <v>53</v>
      </c>
      <c r="L30" s="472">
        <f t="shared" si="0"/>
        <v>109</v>
      </c>
      <c r="M30" s="366">
        <f t="shared" si="1"/>
        <v>84</v>
      </c>
      <c r="N30" s="565"/>
      <c r="O30" s="472"/>
      <c r="P30" s="366"/>
      <c r="Q30" s="366"/>
      <c r="R30" s="366"/>
      <c r="S30" s="366">
        <f>IFERROR(VLOOKUP(G30,'2022年間集計'!$E$4:$BN$82,45,FALSE),"0")</f>
        <v>16</v>
      </c>
      <c r="T30" s="378">
        <v>1</v>
      </c>
      <c r="U30" s="431">
        <f t="shared" si="2"/>
        <v>17</v>
      </c>
      <c r="X30" s="231" t="s">
        <v>956</v>
      </c>
      <c r="Y30" s="225"/>
      <c r="Z30" s="225" t="s">
        <v>184</v>
      </c>
      <c r="AA30" s="226" t="s">
        <v>653</v>
      </c>
      <c r="AB30" s="554" t="str">
        <f t="shared" si="10"/>
        <v>肥嶋 俊明</v>
      </c>
      <c r="AC30" s="98"/>
      <c r="AD30" s="98"/>
      <c r="AE30" s="98"/>
      <c r="AF30" s="108"/>
      <c r="AG30" s="108"/>
    </row>
    <row r="31" spans="1:39" s="12" customFormat="1" ht="21" customHeight="1">
      <c r="A31" s="370">
        <f t="shared" si="9"/>
        <v>29</v>
      </c>
      <c r="B31" s="371" t="s">
        <v>71</v>
      </c>
      <c r="C31" s="406" t="s">
        <v>158</v>
      </c>
      <c r="D31" s="462" t="s">
        <v>60</v>
      </c>
      <c r="E31" s="462" t="s">
        <v>37</v>
      </c>
      <c r="F31" s="462" t="s">
        <v>3</v>
      </c>
      <c r="G31" s="464" t="s">
        <v>800</v>
      </c>
      <c r="H31" s="375" t="s">
        <v>104</v>
      </c>
      <c r="I31" s="375">
        <v>32</v>
      </c>
      <c r="J31" s="466">
        <v>59</v>
      </c>
      <c r="K31" s="465">
        <v>57</v>
      </c>
      <c r="L31" s="366">
        <f t="shared" si="0"/>
        <v>116</v>
      </c>
      <c r="M31" s="366">
        <f t="shared" si="1"/>
        <v>84</v>
      </c>
      <c r="N31" s="467"/>
      <c r="O31" s="366"/>
      <c r="P31" s="366"/>
      <c r="Q31" s="366"/>
      <c r="R31" s="366"/>
      <c r="S31" s="366">
        <f>IFERROR(VLOOKUP(G31,'2022年間集計'!$E$4:$BN$82,45,FALSE),"0")</f>
        <v>4</v>
      </c>
      <c r="T31" s="378">
        <v>1</v>
      </c>
      <c r="U31" s="366">
        <f t="shared" si="2"/>
        <v>5</v>
      </c>
      <c r="X31" s="231" t="s">
        <v>183</v>
      </c>
      <c r="Y31" s="225"/>
      <c r="Z31" s="225"/>
      <c r="AA31" s="226"/>
      <c r="AB31" s="554" t="str">
        <f t="shared" si="10"/>
        <v>水澤 淳子</v>
      </c>
      <c r="AC31" s="215"/>
      <c r="AD31" s="105"/>
      <c r="AE31" s="105"/>
      <c r="AF31" s="14"/>
      <c r="AG31" s="14"/>
      <c r="AH31" s="14"/>
      <c r="AI31" s="14"/>
    </row>
    <row r="32" spans="1:39" ht="21" customHeight="1">
      <c r="A32" s="370">
        <f t="shared" si="9"/>
        <v>30</v>
      </c>
      <c r="B32" s="371" t="s">
        <v>71</v>
      </c>
      <c r="C32" s="406" t="s">
        <v>555</v>
      </c>
      <c r="D32" s="463" t="s">
        <v>531</v>
      </c>
      <c r="E32" s="463" t="s">
        <v>530</v>
      </c>
      <c r="F32" s="463" t="s">
        <v>366</v>
      </c>
      <c r="G32" s="464" t="s">
        <v>557</v>
      </c>
      <c r="H32" s="375" t="s">
        <v>101</v>
      </c>
      <c r="I32" s="375">
        <v>36</v>
      </c>
      <c r="J32" s="465">
        <v>62</v>
      </c>
      <c r="K32" s="465">
        <v>58</v>
      </c>
      <c r="L32" s="366">
        <f t="shared" si="0"/>
        <v>120</v>
      </c>
      <c r="M32" s="366">
        <f t="shared" si="1"/>
        <v>84</v>
      </c>
      <c r="N32" s="467"/>
      <c r="O32" s="366"/>
      <c r="P32" s="366"/>
      <c r="Q32" s="366"/>
      <c r="R32" s="366"/>
      <c r="S32" s="366">
        <f>IFERROR(VLOOKUP(G32,'2022年間集計'!$E$4:$BN$82,45,FALSE),"0")</f>
        <v>2</v>
      </c>
      <c r="T32" s="378">
        <v>1</v>
      </c>
      <c r="U32" s="431">
        <f t="shared" si="2"/>
        <v>3</v>
      </c>
      <c r="X32" s="555" t="s">
        <v>957</v>
      </c>
      <c r="Y32" s="222"/>
      <c r="Z32" s="225" t="s">
        <v>182</v>
      </c>
      <c r="AA32" s="226" t="s">
        <v>651</v>
      </c>
      <c r="AB32" s="557" t="str">
        <f t="shared" si="10"/>
        <v>井上 兼太</v>
      </c>
      <c r="AC32" s="215"/>
      <c r="AD32" s="105"/>
      <c r="AE32" s="105"/>
      <c r="AJ32" s="12"/>
      <c r="AK32" s="12"/>
      <c r="AL32" s="12"/>
      <c r="AM32" s="12"/>
    </row>
    <row r="33" spans="1:39" ht="21" customHeight="1">
      <c r="A33" s="370">
        <f t="shared" si="9"/>
        <v>31</v>
      </c>
      <c r="B33" s="371" t="s">
        <v>71</v>
      </c>
      <c r="C33" s="406" t="s">
        <v>551</v>
      </c>
      <c r="D33" s="411" t="s">
        <v>492</v>
      </c>
      <c r="E33" s="411" t="s">
        <v>491</v>
      </c>
      <c r="F33" s="412" t="s">
        <v>3</v>
      </c>
      <c r="G33" s="407" t="s">
        <v>813</v>
      </c>
      <c r="H33" s="375" t="s">
        <v>542</v>
      </c>
      <c r="I33" s="375">
        <v>5</v>
      </c>
      <c r="J33" s="423">
        <v>46</v>
      </c>
      <c r="K33" s="408">
        <v>44</v>
      </c>
      <c r="L33" s="366">
        <f t="shared" si="0"/>
        <v>90</v>
      </c>
      <c r="M33" s="366">
        <f t="shared" si="1"/>
        <v>85</v>
      </c>
      <c r="N33" s="409"/>
      <c r="O33" s="366"/>
      <c r="P33" s="366"/>
      <c r="Q33" s="366"/>
      <c r="R33" s="366"/>
      <c r="S33" s="366">
        <f>IFERROR(VLOOKUP(G33,'2022年間集計'!$E$4:$BN$82,45,FALSE),"0")</f>
        <v>36</v>
      </c>
      <c r="T33" s="378">
        <v>1</v>
      </c>
      <c r="U33" s="366">
        <f t="shared" si="2"/>
        <v>37</v>
      </c>
      <c r="X33" s="231" t="s">
        <v>958</v>
      </c>
      <c r="Y33" s="222"/>
      <c r="Z33" s="233"/>
      <c r="AA33" s="234"/>
      <c r="AB33" s="554" t="str">
        <f t="shared" si="10"/>
        <v>野村 祥子</v>
      </c>
      <c r="AC33" s="215"/>
      <c r="AD33" s="105"/>
      <c r="AE33" s="105"/>
      <c r="AJ33" s="12"/>
      <c r="AK33" s="12"/>
      <c r="AL33" s="12"/>
      <c r="AM33" s="12"/>
    </row>
    <row r="34" spans="1:39" ht="21" customHeight="1">
      <c r="A34" s="370">
        <f t="shared" si="9"/>
        <v>32</v>
      </c>
      <c r="B34" s="371" t="s">
        <v>71</v>
      </c>
      <c r="C34" s="406" t="s">
        <v>553</v>
      </c>
      <c r="D34" s="411" t="s">
        <v>522</v>
      </c>
      <c r="E34" s="411" t="s">
        <v>521</v>
      </c>
      <c r="F34" s="412" t="s">
        <v>84</v>
      </c>
      <c r="G34" s="407" t="s">
        <v>566</v>
      </c>
      <c r="H34" s="375" t="s">
        <v>101</v>
      </c>
      <c r="I34" s="375">
        <v>18</v>
      </c>
      <c r="J34" s="408">
        <v>56</v>
      </c>
      <c r="K34" s="408">
        <v>48</v>
      </c>
      <c r="L34" s="366">
        <f t="shared" si="0"/>
        <v>104</v>
      </c>
      <c r="M34" s="366">
        <f t="shared" si="1"/>
        <v>86</v>
      </c>
      <c r="N34" s="409"/>
      <c r="O34" s="366"/>
      <c r="P34" s="366" t="s">
        <v>929</v>
      </c>
      <c r="Q34" s="366" t="s">
        <v>921</v>
      </c>
      <c r="R34" s="366"/>
      <c r="S34" s="366">
        <f>IFERROR(VLOOKUP(G34,'2022年間集計'!$E$4:$BN$82,45,FALSE),"0")</f>
        <v>26</v>
      </c>
      <c r="T34" s="378">
        <v>1</v>
      </c>
      <c r="U34" s="366">
        <f t="shared" si="2"/>
        <v>27</v>
      </c>
      <c r="X34" s="231" t="s">
        <v>959</v>
      </c>
      <c r="Y34" s="222"/>
      <c r="Z34" s="233"/>
      <c r="AA34" s="234"/>
      <c r="AB34" s="554" t="str">
        <f t="shared" si="10"/>
        <v>山口 太一</v>
      </c>
      <c r="AC34" s="215"/>
      <c r="AD34" s="105"/>
      <c r="AE34" s="105"/>
      <c r="AJ34" s="12"/>
      <c r="AK34" s="12"/>
      <c r="AL34" s="12"/>
      <c r="AM34" s="12"/>
    </row>
    <row r="35" spans="1:39" ht="21" customHeight="1">
      <c r="A35" s="370">
        <f t="shared" si="9"/>
        <v>33</v>
      </c>
      <c r="B35" s="371" t="s">
        <v>71</v>
      </c>
      <c r="C35" s="406" t="s">
        <v>158</v>
      </c>
      <c r="D35" s="411" t="s">
        <v>786</v>
      </c>
      <c r="E35" s="411" t="s">
        <v>785</v>
      </c>
      <c r="F35" s="412" t="s">
        <v>3</v>
      </c>
      <c r="G35" s="407" t="s">
        <v>970</v>
      </c>
      <c r="H35" s="375" t="s">
        <v>105</v>
      </c>
      <c r="I35" s="375">
        <v>32</v>
      </c>
      <c r="J35" s="423">
        <v>61</v>
      </c>
      <c r="K35" s="408">
        <v>57</v>
      </c>
      <c r="L35" s="366">
        <f t="shared" si="0"/>
        <v>118</v>
      </c>
      <c r="M35" s="366">
        <f t="shared" si="1"/>
        <v>86</v>
      </c>
      <c r="N35" s="409"/>
      <c r="O35" s="366"/>
      <c r="P35" s="366"/>
      <c r="Q35" s="366"/>
      <c r="R35" s="366"/>
      <c r="S35" s="366">
        <f>IFERROR(VLOOKUP(G35,'2022年間集計'!$E$4:$BN$82,45,FALSE),"0")</f>
        <v>0</v>
      </c>
      <c r="T35" s="378">
        <v>1</v>
      </c>
      <c r="U35" s="366">
        <f t="shared" si="2"/>
        <v>1</v>
      </c>
      <c r="X35" s="231" t="s">
        <v>141</v>
      </c>
      <c r="Y35" s="222"/>
      <c r="Z35" s="225" t="s">
        <v>754</v>
      </c>
      <c r="AA35" s="226" t="s">
        <v>860</v>
      </c>
      <c r="AB35" s="554" t="str">
        <f t="shared" si="10"/>
        <v>山並 正憲</v>
      </c>
      <c r="AC35" s="215"/>
      <c r="AD35" s="105"/>
      <c r="AE35" s="105"/>
      <c r="AJ35" s="12"/>
      <c r="AK35" s="12"/>
      <c r="AL35" s="12"/>
      <c r="AM35" s="12"/>
    </row>
    <row r="36" spans="1:39" ht="21" customHeight="1">
      <c r="A36" s="370">
        <f t="shared" si="9"/>
        <v>34</v>
      </c>
      <c r="B36" s="371" t="s">
        <v>71</v>
      </c>
      <c r="C36" s="406" t="s">
        <v>552</v>
      </c>
      <c r="D36" s="411" t="s">
        <v>83</v>
      </c>
      <c r="E36" s="411" t="s">
        <v>82</v>
      </c>
      <c r="F36" s="412" t="s">
        <v>3</v>
      </c>
      <c r="G36" s="407" t="s">
        <v>565</v>
      </c>
      <c r="H36" s="375" t="s">
        <v>101</v>
      </c>
      <c r="I36" s="375">
        <v>16</v>
      </c>
      <c r="J36" s="561">
        <v>53</v>
      </c>
      <c r="K36" s="408">
        <v>50</v>
      </c>
      <c r="L36" s="366">
        <f t="shared" si="0"/>
        <v>103</v>
      </c>
      <c r="M36" s="366">
        <f t="shared" si="1"/>
        <v>87</v>
      </c>
      <c r="N36" s="409"/>
      <c r="O36" s="366"/>
      <c r="P36" s="366"/>
      <c r="Q36" s="366"/>
      <c r="R36" s="366"/>
      <c r="S36" s="366">
        <f>IFERROR(VLOOKUP(G36,'2022年間集計'!$E$4:$BN$82,45,FALSE),"0")</f>
        <v>25</v>
      </c>
      <c r="T36" s="378">
        <v>1</v>
      </c>
      <c r="U36" s="366">
        <f t="shared" si="2"/>
        <v>26</v>
      </c>
      <c r="X36" s="231" t="s">
        <v>960</v>
      </c>
      <c r="Y36" s="222"/>
      <c r="Z36" s="233"/>
      <c r="AA36" s="234"/>
      <c r="AB36" s="554" t="str">
        <f t="shared" si="10"/>
        <v>山田 真巳</v>
      </c>
      <c r="AC36" s="215"/>
      <c r="AD36" s="105"/>
      <c r="AE36" s="105"/>
    </row>
    <row r="37" spans="1:39" ht="21" customHeight="1">
      <c r="A37" s="370">
        <f t="shared" si="9"/>
        <v>35</v>
      </c>
      <c r="B37" s="371" t="s">
        <v>71</v>
      </c>
      <c r="C37" s="406" t="s">
        <v>551</v>
      </c>
      <c r="D37" s="411" t="s">
        <v>508</v>
      </c>
      <c r="E37" s="411" t="s">
        <v>10</v>
      </c>
      <c r="F37" s="412" t="s">
        <v>3</v>
      </c>
      <c r="G37" s="407" t="s">
        <v>257</v>
      </c>
      <c r="H37" s="375" t="s">
        <v>101</v>
      </c>
      <c r="I37" s="375">
        <v>10</v>
      </c>
      <c r="J37" s="423">
        <v>49</v>
      </c>
      <c r="K37" s="408">
        <v>49</v>
      </c>
      <c r="L37" s="366">
        <f t="shared" si="0"/>
        <v>98</v>
      </c>
      <c r="M37" s="366">
        <f t="shared" si="1"/>
        <v>88</v>
      </c>
      <c r="N37" s="409"/>
      <c r="O37" s="366"/>
      <c r="P37" s="366"/>
      <c r="Q37" s="366"/>
      <c r="R37" s="366"/>
      <c r="S37" s="366">
        <f>IFERROR(VLOOKUP(G37,'2022年間集計'!$E$4:$BN$82,45,FALSE),"0")</f>
        <v>31</v>
      </c>
      <c r="T37" s="378">
        <v>1</v>
      </c>
      <c r="U37" s="431">
        <f t="shared" si="2"/>
        <v>32</v>
      </c>
      <c r="X37" s="231" t="s">
        <v>142</v>
      </c>
      <c r="Y37" s="222"/>
      <c r="Z37" s="233"/>
      <c r="AA37" s="234"/>
      <c r="AB37" s="554" t="str">
        <f t="shared" si="10"/>
        <v>長井 俊志</v>
      </c>
      <c r="AC37" s="215"/>
      <c r="AD37" s="105"/>
      <c r="AE37" s="105"/>
    </row>
    <row r="38" spans="1:39" ht="21" customHeight="1">
      <c r="A38" s="370">
        <f t="shared" si="9"/>
        <v>36</v>
      </c>
      <c r="B38" s="371" t="s">
        <v>71</v>
      </c>
      <c r="C38" s="406" t="s">
        <v>551</v>
      </c>
      <c r="D38" s="426" t="s">
        <v>503</v>
      </c>
      <c r="E38" s="426" t="s">
        <v>502</v>
      </c>
      <c r="F38" s="428" t="s">
        <v>364</v>
      </c>
      <c r="G38" s="429" t="s">
        <v>812</v>
      </c>
      <c r="H38" s="375" t="s">
        <v>105</v>
      </c>
      <c r="I38" s="375">
        <v>36</v>
      </c>
      <c r="J38" s="562">
        <v>66</v>
      </c>
      <c r="K38" s="430">
        <v>59</v>
      </c>
      <c r="L38" s="366">
        <f t="shared" si="0"/>
        <v>125</v>
      </c>
      <c r="M38" s="366">
        <f t="shared" si="1"/>
        <v>89</v>
      </c>
      <c r="N38" s="366"/>
      <c r="O38" s="366"/>
      <c r="P38" s="366"/>
      <c r="Q38" s="366"/>
      <c r="R38" s="366"/>
      <c r="S38" s="366">
        <f>IFERROR(VLOOKUP(G38,'2022年間集計'!$E$4:$BN$82,45,FALSE),"0")</f>
        <v>5</v>
      </c>
      <c r="T38" s="378">
        <v>1</v>
      </c>
      <c r="U38" s="431">
        <f t="shared" si="2"/>
        <v>6</v>
      </c>
      <c r="X38" s="231" t="s">
        <v>961</v>
      </c>
      <c r="Y38" s="222"/>
      <c r="Z38" s="233"/>
      <c r="AA38" s="234"/>
      <c r="AB38" s="554" t="str">
        <f t="shared" si="10"/>
        <v>堀 雅博</v>
      </c>
      <c r="AC38" s="215"/>
      <c r="AD38" s="105"/>
      <c r="AE38" s="105"/>
    </row>
    <row r="39" spans="1:39" ht="21" customHeight="1">
      <c r="A39" s="370">
        <f t="shared" si="9"/>
        <v>37</v>
      </c>
      <c r="B39" s="371" t="s">
        <v>71</v>
      </c>
      <c r="C39" s="513" t="s">
        <v>109</v>
      </c>
      <c r="D39" s="514" t="s">
        <v>548</v>
      </c>
      <c r="E39" s="514" t="s">
        <v>469</v>
      </c>
      <c r="F39" s="514" t="s">
        <v>549</v>
      </c>
      <c r="G39" s="515" t="s">
        <v>569</v>
      </c>
      <c r="H39" s="516" t="s">
        <v>101</v>
      </c>
      <c r="I39" s="517">
        <v>36</v>
      </c>
      <c r="J39" s="516">
        <v>67</v>
      </c>
      <c r="K39" s="516">
        <v>60</v>
      </c>
      <c r="L39" s="517">
        <f t="shared" si="0"/>
        <v>127</v>
      </c>
      <c r="M39" s="366">
        <f t="shared" si="1"/>
        <v>91</v>
      </c>
      <c r="N39" s="517"/>
      <c r="O39" s="366"/>
      <c r="P39" s="366"/>
      <c r="Q39" s="366"/>
      <c r="R39" s="366"/>
      <c r="S39" s="366">
        <f>IFERROR(VLOOKUP(G39,'2022年間集計'!$E$4:$BN$82,45,FALSE),"0")</f>
        <v>2</v>
      </c>
      <c r="T39" s="378">
        <v>1</v>
      </c>
      <c r="U39" s="431">
        <f t="shared" si="2"/>
        <v>3</v>
      </c>
      <c r="X39" s="231" t="s">
        <v>962</v>
      </c>
      <c r="Y39" s="222"/>
      <c r="Z39" s="233"/>
      <c r="AA39" s="234"/>
      <c r="AB39" s="554" t="str">
        <f t="shared" si="10"/>
        <v>四宮 憲一</v>
      </c>
      <c r="AC39" s="215"/>
      <c r="AD39" s="105"/>
      <c r="AE39" s="105"/>
    </row>
    <row r="40" spans="1:39" ht="21" customHeight="1">
      <c r="A40" s="370">
        <f t="shared" si="9"/>
        <v>38</v>
      </c>
      <c r="B40" s="371" t="s">
        <v>71</v>
      </c>
      <c r="C40" s="406" t="s">
        <v>331</v>
      </c>
      <c r="D40" s="462" t="s">
        <v>789</v>
      </c>
      <c r="E40" s="462" t="s">
        <v>788</v>
      </c>
      <c r="F40" s="463" t="s">
        <v>3</v>
      </c>
      <c r="G40" s="374" t="s">
        <v>792</v>
      </c>
      <c r="H40" s="375" t="s">
        <v>105</v>
      </c>
      <c r="I40" s="375">
        <v>22</v>
      </c>
      <c r="J40" s="376">
        <v>64</v>
      </c>
      <c r="K40" s="375">
        <v>50</v>
      </c>
      <c r="L40" s="395">
        <f t="shared" si="0"/>
        <v>114</v>
      </c>
      <c r="M40" s="366">
        <f t="shared" si="1"/>
        <v>92</v>
      </c>
      <c r="N40" s="431"/>
      <c r="O40" s="366"/>
      <c r="P40" s="366"/>
      <c r="Q40" s="366"/>
      <c r="R40" s="366"/>
      <c r="S40" s="366">
        <f>IFERROR(VLOOKUP(G40,'2022年間集計'!$E$4:$BN$82,45,FALSE),"0")</f>
        <v>2</v>
      </c>
      <c r="T40" s="378">
        <v>1</v>
      </c>
      <c r="U40" s="431">
        <f t="shared" si="2"/>
        <v>3</v>
      </c>
      <c r="X40" s="231" t="s">
        <v>963</v>
      </c>
      <c r="Y40" s="222"/>
      <c r="Z40" s="233"/>
      <c r="AA40" s="234"/>
      <c r="AB40" s="554" t="str">
        <f t="shared" si="10"/>
        <v>桑田 晃</v>
      </c>
      <c r="AC40" s="215"/>
      <c r="AD40" s="105"/>
      <c r="AE40" s="105"/>
    </row>
    <row r="41" spans="1:39" ht="21" customHeight="1">
      <c r="A41" s="370">
        <f t="shared" si="9"/>
        <v>39</v>
      </c>
      <c r="B41" s="371" t="s">
        <v>71</v>
      </c>
      <c r="C41" s="406" t="s">
        <v>335</v>
      </c>
      <c r="D41" s="463" t="s">
        <v>1001</v>
      </c>
      <c r="E41" s="463" t="s">
        <v>790</v>
      </c>
      <c r="F41" s="463" t="s">
        <v>791</v>
      </c>
      <c r="G41" s="374" t="s">
        <v>815</v>
      </c>
      <c r="H41" s="375" t="s">
        <v>105</v>
      </c>
      <c r="I41" s="375">
        <v>30</v>
      </c>
      <c r="J41" s="375">
        <v>60</v>
      </c>
      <c r="K41" s="375">
        <v>64</v>
      </c>
      <c r="L41" s="395">
        <f t="shared" si="0"/>
        <v>124</v>
      </c>
      <c r="M41" s="366">
        <f t="shared" si="1"/>
        <v>94</v>
      </c>
      <c r="N41" s="431"/>
      <c r="O41" s="366"/>
      <c r="P41" s="366"/>
      <c r="Q41" s="366"/>
      <c r="R41" s="366" t="s">
        <v>185</v>
      </c>
      <c r="S41" s="366">
        <f>IFERROR(VLOOKUP(G41,'2022年間集計'!$E$4:$BN$82,45,FALSE),"0")</f>
        <v>1</v>
      </c>
      <c r="T41" s="378">
        <v>1</v>
      </c>
      <c r="U41" s="431">
        <f t="shared" si="2"/>
        <v>2</v>
      </c>
      <c r="V41" s="461"/>
      <c r="X41" s="555" t="s">
        <v>143</v>
      </c>
      <c r="Y41" s="222"/>
      <c r="Z41" s="225" t="s">
        <v>89</v>
      </c>
      <c r="AA41" s="226" t="s">
        <v>763</v>
      </c>
      <c r="AB41" s="557" t="str">
        <f t="shared" si="10"/>
        <v>マイク 前川</v>
      </c>
      <c r="AC41" s="215"/>
      <c r="AD41" s="105"/>
      <c r="AE41" s="105"/>
    </row>
    <row r="42" spans="1:39" ht="21" customHeight="1">
      <c r="A42" s="370">
        <f t="shared" si="9"/>
        <v>40</v>
      </c>
      <c r="B42" s="371" t="s">
        <v>71</v>
      </c>
      <c r="C42" s="509" t="s">
        <v>159</v>
      </c>
      <c r="D42" s="521" t="s">
        <v>888</v>
      </c>
      <c r="E42" s="522" t="s">
        <v>887</v>
      </c>
      <c r="F42" s="523" t="s">
        <v>361</v>
      </c>
      <c r="G42" s="512" t="s">
        <v>678</v>
      </c>
      <c r="H42" s="519" t="s">
        <v>101</v>
      </c>
      <c r="I42" s="519">
        <v>24</v>
      </c>
      <c r="J42" s="519">
        <v>58</v>
      </c>
      <c r="K42" s="519">
        <v>61</v>
      </c>
      <c r="L42" s="520">
        <f t="shared" si="0"/>
        <v>119</v>
      </c>
      <c r="M42" s="366">
        <f t="shared" si="1"/>
        <v>95</v>
      </c>
      <c r="N42" s="511"/>
      <c r="O42" s="366"/>
      <c r="P42" s="366"/>
      <c r="Q42" s="366"/>
      <c r="R42" s="366"/>
      <c r="S42" s="366">
        <f>IFERROR(VLOOKUP(G42,'2022年間集計'!$E$4:$BN$82,45,FALSE),"0")</f>
        <v>1</v>
      </c>
      <c r="T42" s="378">
        <v>1</v>
      </c>
      <c r="U42" s="431">
        <f t="shared" si="2"/>
        <v>2</v>
      </c>
      <c r="V42" s="461"/>
      <c r="X42" s="231" t="s">
        <v>144</v>
      </c>
      <c r="Y42" s="222"/>
      <c r="Z42" s="233"/>
      <c r="AA42" s="234"/>
      <c r="AB42" s="554" t="str">
        <f t="shared" si="10"/>
        <v>有田 靖</v>
      </c>
      <c r="AC42" s="215"/>
      <c r="AD42" s="105"/>
      <c r="AE42" s="105"/>
    </row>
    <row r="43" spans="1:39" ht="21" customHeight="1">
      <c r="A43" s="370">
        <f t="shared" si="9"/>
        <v>41</v>
      </c>
      <c r="B43" s="371"/>
      <c r="C43" s="406"/>
      <c r="D43" s="462"/>
      <c r="E43" s="462"/>
      <c r="F43" s="463"/>
      <c r="G43" s="374"/>
      <c r="H43" s="375"/>
      <c r="I43" s="375"/>
      <c r="J43" s="423"/>
      <c r="K43" s="408"/>
      <c r="L43" s="395"/>
      <c r="M43" s="366"/>
      <c r="N43" s="431"/>
      <c r="O43" s="431"/>
      <c r="P43" s="366"/>
      <c r="Q43" s="366"/>
      <c r="R43" s="366"/>
      <c r="S43" s="366"/>
      <c r="T43" s="378"/>
      <c r="U43" s="431">
        <f t="shared" si="2"/>
        <v>0</v>
      </c>
      <c r="X43" s="231"/>
      <c r="Y43" s="222"/>
      <c r="Z43" s="233"/>
      <c r="AA43" s="234"/>
      <c r="AB43" s="227"/>
      <c r="AC43" s="215"/>
      <c r="AD43" s="105"/>
      <c r="AE43" s="105"/>
    </row>
    <row r="44" spans="1:39" ht="21" customHeight="1">
      <c r="A44" s="370">
        <f t="shared" si="9"/>
        <v>42</v>
      </c>
      <c r="B44" s="546"/>
      <c r="C44" s="547"/>
      <c r="D44" s="546"/>
      <c r="E44" s="546"/>
      <c r="F44" s="546"/>
      <c r="G44" s="546"/>
      <c r="H44" s="548"/>
      <c r="I44" s="548"/>
      <c r="J44" s="548"/>
      <c r="K44" s="549"/>
      <c r="L44" s="546"/>
      <c r="M44" s="546"/>
      <c r="N44" s="548"/>
      <c r="O44" s="548"/>
      <c r="P44" s="546"/>
      <c r="Q44" s="546"/>
      <c r="R44" s="548"/>
      <c r="S44" s="548"/>
      <c r="T44" s="548"/>
      <c r="U44" s="548"/>
      <c r="X44" s="231"/>
      <c r="Y44" s="222"/>
      <c r="Z44" s="233"/>
      <c r="AA44" s="234"/>
      <c r="AB44" s="496"/>
      <c r="AC44" s="215"/>
      <c r="AD44" s="105"/>
      <c r="AE44" s="105"/>
    </row>
    <row r="45" spans="1:39" ht="21" customHeight="1">
      <c r="A45" s="508">
        <f t="shared" si="9"/>
        <v>43</v>
      </c>
      <c r="B45" s="546"/>
      <c r="C45" s="547"/>
      <c r="D45" s="546"/>
      <c r="E45" s="546"/>
      <c r="F45" s="546"/>
      <c r="G45" s="546"/>
      <c r="H45" s="548"/>
      <c r="I45" s="548"/>
      <c r="J45" s="548"/>
      <c r="K45" s="549"/>
      <c r="L45" s="546"/>
      <c r="M45" s="546"/>
      <c r="N45" s="548"/>
      <c r="O45" s="548"/>
      <c r="P45" s="546"/>
      <c r="Q45" s="546"/>
      <c r="R45" s="548"/>
      <c r="S45" s="548"/>
      <c r="T45" s="548"/>
      <c r="U45" s="548"/>
      <c r="X45" s="231"/>
      <c r="Y45" s="222"/>
      <c r="Z45" s="233"/>
      <c r="AA45" s="234"/>
      <c r="AB45" s="496"/>
      <c r="AC45" s="215"/>
      <c r="AD45" s="105"/>
      <c r="AE45" s="105"/>
    </row>
    <row r="46" spans="1:39" ht="21" customHeight="1" thickBot="1">
      <c r="A46" s="508">
        <f t="shared" si="9"/>
        <v>44</v>
      </c>
      <c r="B46" s="546"/>
      <c r="C46" s="547"/>
      <c r="D46" s="546"/>
      <c r="E46" s="546"/>
      <c r="F46" s="546"/>
      <c r="G46" s="546"/>
      <c r="H46" s="548"/>
      <c r="I46" s="548"/>
      <c r="J46" s="548"/>
      <c r="K46" s="549"/>
      <c r="L46" s="546"/>
      <c r="M46" s="546"/>
      <c r="N46" s="548"/>
      <c r="O46" s="548"/>
      <c r="P46" s="546"/>
      <c r="Q46" s="546"/>
      <c r="R46" s="548"/>
      <c r="S46" s="548"/>
      <c r="T46" s="548"/>
      <c r="U46" s="548"/>
      <c r="X46" s="231" t="s">
        <v>185</v>
      </c>
      <c r="Y46" s="222">
        <v>20</v>
      </c>
      <c r="Z46" s="225"/>
      <c r="AA46" s="226"/>
      <c r="AB46" s="227" t="s">
        <v>815</v>
      </c>
      <c r="AC46" s="215"/>
      <c r="AD46" s="105"/>
      <c r="AE46" s="105"/>
    </row>
    <row r="47" spans="1:39" ht="21" customHeight="1">
      <c r="A47" s="508">
        <f t="shared" si="9"/>
        <v>45</v>
      </c>
      <c r="B47" s="546"/>
      <c r="C47" s="547"/>
      <c r="D47" s="546"/>
      <c r="E47" s="546"/>
      <c r="F47" s="546"/>
      <c r="G47" s="546"/>
      <c r="H47" s="548"/>
      <c r="I47" s="548"/>
      <c r="J47" s="548"/>
      <c r="K47" s="549"/>
      <c r="L47" s="546"/>
      <c r="M47" s="546"/>
      <c r="N47" s="548"/>
      <c r="O47" s="548"/>
      <c r="P47" s="546"/>
      <c r="Q47" s="546"/>
      <c r="R47" s="548"/>
      <c r="S47" s="548"/>
      <c r="T47" s="548"/>
      <c r="U47" s="548"/>
      <c r="X47" s="231" t="s">
        <v>156</v>
      </c>
      <c r="Y47" s="222">
        <v>20</v>
      </c>
      <c r="Z47" s="233"/>
      <c r="AA47" s="234"/>
      <c r="AB47" s="496" t="s">
        <v>797</v>
      </c>
      <c r="AC47" s="209">
        <v>39</v>
      </c>
      <c r="AD47" s="209">
        <v>44</v>
      </c>
      <c r="AE47" s="211">
        <v>83</v>
      </c>
    </row>
    <row r="48" spans="1:39" s="12" customFormat="1" ht="21" customHeight="1" thickBot="1">
      <c r="A48" s="508">
        <f t="shared" si="9"/>
        <v>46</v>
      </c>
      <c r="B48" s="548"/>
      <c r="C48" s="548"/>
      <c r="D48" s="548"/>
      <c r="E48" s="548"/>
      <c r="F48" s="548"/>
      <c r="G48" s="548"/>
      <c r="H48" s="548"/>
      <c r="I48" s="548"/>
      <c r="J48" s="548"/>
      <c r="K48" s="548"/>
      <c r="L48" s="548"/>
      <c r="M48" s="548"/>
      <c r="N48" s="548"/>
      <c r="O48" s="548"/>
      <c r="P48" s="548"/>
      <c r="Q48" s="548"/>
      <c r="R48" s="548"/>
      <c r="S48" s="548"/>
      <c r="T48" s="548"/>
      <c r="U48" s="548"/>
      <c r="X48" s="349" t="s">
        <v>157</v>
      </c>
      <c r="Y48" s="228"/>
      <c r="Z48" s="228" t="s">
        <v>357</v>
      </c>
      <c r="AA48" s="229" t="s">
        <v>654</v>
      </c>
      <c r="AB48" s="534" t="s">
        <v>966</v>
      </c>
      <c r="AC48" s="212">
        <v>46</v>
      </c>
      <c r="AD48" s="212">
        <v>47</v>
      </c>
      <c r="AE48" s="214">
        <v>93</v>
      </c>
    </row>
    <row r="49" spans="1:21" s="12" customFormat="1" ht="21" customHeight="1">
      <c r="A49" s="508">
        <f t="shared" si="9"/>
        <v>47</v>
      </c>
      <c r="B49" s="548"/>
      <c r="C49" s="548"/>
      <c r="D49" s="548"/>
      <c r="E49" s="548"/>
      <c r="F49" s="548"/>
      <c r="G49" s="548"/>
      <c r="H49" s="548"/>
      <c r="I49" s="548"/>
      <c r="J49" s="548"/>
      <c r="K49" s="548"/>
      <c r="L49" s="548"/>
      <c r="M49" s="548"/>
      <c r="N49" s="548"/>
      <c r="O49" s="548"/>
      <c r="P49" s="548"/>
      <c r="Q49" s="548"/>
      <c r="R49" s="548"/>
      <c r="S49" s="548"/>
      <c r="T49" s="548"/>
      <c r="U49" s="548"/>
    </row>
    <row r="50" spans="1:21" s="12" customFormat="1" ht="21" customHeight="1">
      <c r="A50" s="508">
        <f t="shared" si="9"/>
        <v>48</v>
      </c>
      <c r="B50" s="548"/>
      <c r="C50" s="548"/>
      <c r="D50" s="548"/>
      <c r="E50" s="548"/>
      <c r="F50" s="548"/>
      <c r="G50" s="548"/>
      <c r="H50" s="548"/>
      <c r="I50" s="548"/>
      <c r="J50" s="548"/>
      <c r="K50" s="548"/>
      <c r="L50" s="548"/>
      <c r="M50" s="548"/>
      <c r="N50" s="548"/>
      <c r="O50" s="548"/>
      <c r="P50" s="548"/>
      <c r="Q50" s="548"/>
      <c r="R50" s="548"/>
      <c r="S50" s="548"/>
      <c r="T50" s="548"/>
      <c r="U50" s="548"/>
    </row>
    <row r="51" spans="1:21" s="12" customFormat="1" ht="21" customHeight="1">
      <c r="A51" s="508">
        <f t="shared" si="9"/>
        <v>49</v>
      </c>
      <c r="B51" s="547"/>
      <c r="C51" s="547"/>
      <c r="D51" s="550"/>
      <c r="E51" s="550"/>
      <c r="F51" s="551"/>
      <c r="G51" s="546"/>
      <c r="H51" s="552"/>
      <c r="I51" s="548"/>
      <c r="J51" s="552"/>
      <c r="K51" s="552"/>
      <c r="L51" s="548"/>
      <c r="M51" s="548"/>
      <c r="N51" s="548"/>
      <c r="O51" s="548"/>
      <c r="P51" s="553"/>
      <c r="Q51" s="553"/>
      <c r="R51" s="553"/>
      <c r="S51" s="548"/>
      <c r="T51" s="548"/>
      <c r="U51" s="548"/>
    </row>
    <row r="52" spans="1:21" s="12" customFormat="1" ht="21" customHeight="1">
      <c r="A52" s="14"/>
      <c r="B52" s="16"/>
      <c r="C52" s="21"/>
      <c r="F52" s="14"/>
      <c r="G52" s="14"/>
      <c r="H52" s="351"/>
      <c r="I52" s="6"/>
      <c r="J52" s="6"/>
      <c r="K52" s="6"/>
      <c r="P52" s="14"/>
    </row>
    <row r="53" spans="1:21" s="12" customFormat="1" ht="21" hidden="1" customHeight="1">
      <c r="A53" s="14"/>
      <c r="B53" s="14"/>
      <c r="C53" s="21"/>
      <c r="D53" s="14"/>
      <c r="E53" s="14"/>
      <c r="F53" s="14"/>
      <c r="G53" s="14"/>
      <c r="J53" s="6"/>
      <c r="K53" s="6"/>
      <c r="P53" s="14"/>
    </row>
    <row r="54" spans="1:21" s="12" customFormat="1" ht="21" hidden="1" customHeight="1">
      <c r="A54" s="14"/>
      <c r="B54" s="16"/>
      <c r="C54" s="21"/>
      <c r="D54" s="14"/>
      <c r="E54" s="14"/>
      <c r="F54" s="14"/>
      <c r="G54" s="14"/>
      <c r="H54" s="350"/>
      <c r="I54" s="6"/>
      <c r="J54" s="11"/>
      <c r="K54" s="6"/>
      <c r="P54" s="14"/>
    </row>
    <row r="55" spans="1:21" s="12" customFormat="1" ht="21" hidden="1" customHeight="1">
      <c r="A55" s="14"/>
      <c r="B55" s="14"/>
      <c r="C55" s="21"/>
      <c r="D55" s="14"/>
      <c r="E55" s="14"/>
      <c r="F55" s="14"/>
      <c r="G55" s="14"/>
      <c r="J55" s="6"/>
      <c r="K55" s="6"/>
      <c r="O55" s="531" t="s">
        <v>931</v>
      </c>
      <c r="P55" s="532" t="s">
        <v>931</v>
      </c>
      <c r="Q55" s="532" t="s">
        <v>931</v>
      </c>
    </row>
    <row r="56" spans="1:21" s="12" customFormat="1" ht="21" hidden="1" customHeight="1">
      <c r="A56" s="14"/>
      <c r="B56" s="14"/>
      <c r="C56" s="21"/>
      <c r="D56" s="14"/>
      <c r="E56" s="14"/>
      <c r="F56" s="14"/>
      <c r="G56" s="14"/>
      <c r="H56" s="6"/>
      <c r="I56" s="6"/>
      <c r="J56" s="6"/>
      <c r="K56" s="6"/>
      <c r="O56" s="12" t="s">
        <v>575</v>
      </c>
      <c r="P56" s="12" t="s">
        <v>353</v>
      </c>
      <c r="Q56" s="12" t="s">
        <v>351</v>
      </c>
      <c r="R56" s="12" t="s">
        <v>156</v>
      </c>
    </row>
    <row r="57" spans="1:21" s="12" customFormat="1" ht="21" hidden="1" customHeight="1">
      <c r="A57" s="14"/>
      <c r="B57" s="14"/>
      <c r="C57" s="21"/>
      <c r="D57" s="14"/>
      <c r="E57" s="14"/>
      <c r="F57" s="14"/>
      <c r="G57" s="14"/>
      <c r="J57" s="6"/>
      <c r="K57" s="6"/>
      <c r="O57" s="12" t="s">
        <v>932</v>
      </c>
      <c r="P57" s="12" t="s">
        <v>354</v>
      </c>
      <c r="Q57" s="12" t="s">
        <v>349</v>
      </c>
      <c r="R57" s="529" t="s">
        <v>915</v>
      </c>
    </row>
    <row r="58" spans="1:21" s="12" customFormat="1" ht="21" hidden="1" customHeight="1">
      <c r="A58" s="14"/>
      <c r="B58" s="14"/>
      <c r="C58" s="21"/>
      <c r="D58" s="14"/>
      <c r="E58" s="14"/>
      <c r="F58" s="14"/>
      <c r="G58" s="14"/>
      <c r="J58" s="6"/>
      <c r="K58" s="6"/>
      <c r="O58" s="12" t="s">
        <v>926</v>
      </c>
      <c r="P58" s="12" t="s">
        <v>348</v>
      </c>
      <c r="Q58" s="528" t="s">
        <v>922</v>
      </c>
      <c r="R58" s="529" t="s">
        <v>916</v>
      </c>
    </row>
    <row r="59" spans="1:21" s="12" customFormat="1" ht="21" hidden="1" customHeight="1">
      <c r="A59" s="14"/>
      <c r="B59" s="14"/>
      <c r="C59" s="21"/>
      <c r="D59" s="14"/>
      <c r="E59" s="14"/>
      <c r="F59" s="14"/>
      <c r="G59" s="14"/>
      <c r="K59" s="24"/>
      <c r="L59" s="14"/>
      <c r="M59" s="14"/>
      <c r="O59" s="12" t="s">
        <v>933</v>
      </c>
      <c r="P59" s="12" t="s">
        <v>342</v>
      </c>
      <c r="Q59" s="528" t="s">
        <v>923</v>
      </c>
    </row>
    <row r="60" spans="1:21" s="12" customFormat="1" ht="21" hidden="1" customHeight="1">
      <c r="A60" s="14"/>
      <c r="B60" s="14"/>
      <c r="C60" s="21"/>
      <c r="D60" s="14"/>
      <c r="E60" s="14"/>
      <c r="F60" s="14"/>
      <c r="G60" s="14"/>
      <c r="K60" s="24"/>
      <c r="L60" s="14"/>
      <c r="M60" s="14"/>
      <c r="O60" s="12" t="s">
        <v>934</v>
      </c>
      <c r="P60" s="14"/>
      <c r="Q60" s="527" t="s">
        <v>924</v>
      </c>
    </row>
    <row r="61" spans="1:21" s="12" customFormat="1" ht="21" hidden="1" customHeight="1">
      <c r="A61" s="14"/>
      <c r="B61" s="14"/>
      <c r="C61" s="21"/>
      <c r="D61" s="14"/>
      <c r="E61" s="14"/>
      <c r="F61" s="14"/>
      <c r="G61" s="14"/>
      <c r="K61" s="24"/>
      <c r="L61" s="14"/>
      <c r="M61" s="14"/>
      <c r="O61" s="12" t="s">
        <v>927</v>
      </c>
      <c r="P61" s="14"/>
      <c r="Q61" s="527" t="s">
        <v>925</v>
      </c>
    </row>
    <row r="62" spans="1:21" s="12" customFormat="1" ht="21" hidden="1" customHeight="1">
      <c r="A62" s="14"/>
      <c r="B62" s="14"/>
      <c r="C62" s="21"/>
      <c r="D62" s="14"/>
      <c r="E62" s="14"/>
      <c r="F62" s="14"/>
      <c r="G62" s="14"/>
      <c r="H62" s="6"/>
      <c r="I62" s="6"/>
      <c r="J62" s="6"/>
      <c r="K62" s="6"/>
      <c r="O62" s="12" t="s">
        <v>935</v>
      </c>
      <c r="P62" s="14"/>
    </row>
    <row r="63" spans="1:21" s="12" customFormat="1" ht="21" hidden="1" customHeight="1">
      <c r="A63" s="14"/>
      <c r="B63" s="14"/>
      <c r="C63" s="21"/>
      <c r="D63" s="14"/>
      <c r="E63" s="14"/>
      <c r="F63" s="14"/>
      <c r="G63" s="14"/>
      <c r="J63" s="6"/>
      <c r="K63" s="6"/>
      <c r="O63" s="12" t="s">
        <v>920</v>
      </c>
      <c r="P63" s="14"/>
      <c r="R63" s="529"/>
    </row>
    <row r="64" spans="1:21" s="12" customFormat="1" ht="21" hidden="1" customHeight="1">
      <c r="A64" s="14"/>
      <c r="B64" s="14"/>
      <c r="C64" s="21"/>
      <c r="D64" s="14"/>
      <c r="E64" s="14"/>
      <c r="F64" s="14"/>
      <c r="G64" s="14"/>
      <c r="J64" s="6"/>
      <c r="K64" s="6"/>
      <c r="O64" s="12" t="s">
        <v>936</v>
      </c>
      <c r="P64" s="14"/>
      <c r="Q64" s="528"/>
      <c r="R64" s="529"/>
    </row>
    <row r="65" spans="1:21" s="12" customFormat="1" ht="21" hidden="1" customHeight="1">
      <c r="A65" s="14"/>
      <c r="B65" s="14"/>
      <c r="C65" s="21"/>
      <c r="D65" s="14"/>
      <c r="E65" s="14"/>
      <c r="F65" s="14"/>
      <c r="G65" s="14"/>
      <c r="K65" s="24"/>
      <c r="L65" s="14"/>
      <c r="M65" s="14"/>
      <c r="O65" s="12" t="s">
        <v>937</v>
      </c>
      <c r="P65" s="14"/>
      <c r="Q65" s="528"/>
    </row>
    <row r="66" spans="1:21" s="12" customFormat="1" ht="21" hidden="1" customHeight="1">
      <c r="A66" s="14"/>
      <c r="B66" s="14"/>
      <c r="C66" s="21"/>
      <c r="D66" s="14"/>
      <c r="E66" s="14"/>
      <c r="F66" s="14"/>
      <c r="G66" s="14"/>
      <c r="K66" s="24"/>
      <c r="L66" s="14"/>
      <c r="M66" s="14"/>
      <c r="O66" s="12" t="s">
        <v>938</v>
      </c>
      <c r="P66" s="14"/>
      <c r="Q66" s="527"/>
    </row>
    <row r="67" spans="1:21" s="12" customFormat="1" ht="21" hidden="1" customHeight="1">
      <c r="A67" s="14"/>
      <c r="B67" s="14"/>
      <c r="C67" s="21"/>
      <c r="D67" s="14"/>
      <c r="E67" s="14"/>
      <c r="F67" s="14"/>
      <c r="G67" s="14"/>
      <c r="K67" s="24"/>
      <c r="L67" s="14"/>
      <c r="M67" s="14"/>
      <c r="O67" s="12" t="s">
        <v>928</v>
      </c>
      <c r="P67" s="14"/>
      <c r="Q67" s="527"/>
    </row>
    <row r="68" spans="1:21" s="12" customFormat="1" ht="21" hidden="1" customHeight="1">
      <c r="A68" s="14"/>
      <c r="B68" s="14"/>
      <c r="C68" s="21"/>
      <c r="D68" s="14"/>
      <c r="E68" s="14"/>
      <c r="F68" s="14"/>
      <c r="G68" s="14"/>
      <c r="H68" s="6"/>
      <c r="I68" s="6"/>
      <c r="J68" s="6"/>
      <c r="K68" s="6"/>
      <c r="O68" s="12" t="s">
        <v>939</v>
      </c>
      <c r="P68" s="14"/>
    </row>
    <row r="69" spans="1:21" s="12" customFormat="1" ht="21" hidden="1" customHeight="1">
      <c r="A69" s="14"/>
      <c r="B69" s="14"/>
      <c r="C69" s="21"/>
      <c r="D69" s="14"/>
      <c r="E69" s="14"/>
      <c r="F69" s="14"/>
      <c r="G69" s="14"/>
      <c r="J69" s="6"/>
      <c r="K69" s="6"/>
      <c r="O69" s="12" t="s">
        <v>929</v>
      </c>
      <c r="P69" s="14"/>
      <c r="R69" s="529"/>
    </row>
    <row r="70" spans="1:21" s="12" customFormat="1" ht="21" hidden="1" customHeight="1">
      <c r="A70" s="14"/>
      <c r="B70" s="14"/>
      <c r="C70" s="21"/>
      <c r="D70" s="14"/>
      <c r="E70" s="14"/>
      <c r="F70" s="14"/>
      <c r="G70" s="14"/>
      <c r="J70" s="6"/>
      <c r="K70" s="6"/>
      <c r="O70" s="12" t="s">
        <v>940</v>
      </c>
      <c r="P70" s="14"/>
      <c r="Q70" s="528"/>
      <c r="R70" s="529"/>
    </row>
    <row r="71" spans="1:21" s="12" customFormat="1" ht="21" hidden="1" customHeight="1">
      <c r="A71" s="14"/>
      <c r="B71" s="14"/>
      <c r="C71" s="21"/>
      <c r="D71" s="14"/>
      <c r="E71" s="14"/>
      <c r="F71" s="14"/>
      <c r="G71" s="14"/>
      <c r="K71" s="24"/>
      <c r="L71" s="14"/>
      <c r="M71" s="14"/>
      <c r="O71" s="12" t="s">
        <v>941</v>
      </c>
      <c r="P71" s="14"/>
      <c r="Q71" s="528"/>
    </row>
    <row r="72" spans="1:21" s="12" customFormat="1" ht="21" hidden="1" customHeight="1">
      <c r="A72" s="14"/>
      <c r="B72" s="14"/>
      <c r="C72" s="21"/>
      <c r="D72" s="14"/>
      <c r="E72" s="14"/>
      <c r="F72" s="14"/>
      <c r="G72" s="14"/>
      <c r="K72" s="24"/>
      <c r="L72" s="14"/>
      <c r="M72" s="14"/>
      <c r="O72" s="12" t="s">
        <v>921</v>
      </c>
      <c r="P72" s="14"/>
      <c r="Q72" s="527"/>
    </row>
    <row r="73" spans="1:21" s="12" customFormat="1" ht="21" hidden="1" customHeight="1">
      <c r="A73" s="14"/>
      <c r="B73" s="14"/>
      <c r="C73" s="21"/>
      <c r="D73" s="14"/>
      <c r="E73" s="14"/>
      <c r="F73" s="14"/>
      <c r="G73" s="14"/>
      <c r="K73" s="24"/>
      <c r="L73" s="14"/>
      <c r="M73" s="14"/>
      <c r="O73" s="12" t="s">
        <v>942</v>
      </c>
      <c r="P73" s="14"/>
      <c r="Q73" s="527"/>
    </row>
    <row r="74" spans="1:21" s="12" customFormat="1" hidden="1">
      <c r="A74" s="14"/>
      <c r="B74" s="14"/>
      <c r="C74" s="21"/>
      <c r="D74" s="14"/>
      <c r="E74" s="14"/>
      <c r="F74" s="14"/>
      <c r="G74" s="14"/>
      <c r="K74" s="24"/>
      <c r="L74" s="14"/>
      <c r="M74" s="14"/>
      <c r="P74" s="14"/>
      <c r="Q74" s="13"/>
    </row>
    <row r="75" spans="1:21" s="12" customFormat="1" ht="20.5" customHeight="1">
      <c r="A75" s="14"/>
    </row>
    <row r="76" spans="1:21" s="12" customFormat="1" ht="20.5" customHeight="1">
      <c r="A76" s="370">
        <v>1</v>
      </c>
      <c r="B76" s="371" t="s">
        <v>795</v>
      </c>
      <c r="C76" s="406" t="s">
        <v>555</v>
      </c>
      <c r="D76" s="411" t="s">
        <v>490</v>
      </c>
      <c r="E76" s="411" t="s">
        <v>489</v>
      </c>
      <c r="F76" s="412" t="s">
        <v>516</v>
      </c>
      <c r="G76" s="407" t="s">
        <v>967</v>
      </c>
      <c r="H76" s="375" t="s">
        <v>101</v>
      </c>
      <c r="I76" s="375" t="s">
        <v>513</v>
      </c>
      <c r="J76" s="366">
        <v>55</v>
      </c>
      <c r="K76" s="366">
        <v>55</v>
      </c>
      <c r="L76" s="366">
        <f t="shared" ref="L76:L82" si="11">J76+K76</f>
        <v>110</v>
      </c>
      <c r="M76" s="366" t="e">
        <f t="shared" ref="M76:M82" si="12">L76-I76</f>
        <v>#VALUE!</v>
      </c>
      <c r="N76" s="366"/>
      <c r="O76" s="366"/>
      <c r="P76" s="366"/>
      <c r="Q76" s="366"/>
      <c r="R76" s="366"/>
      <c r="S76" s="366" t="str">
        <f>IFERROR(VLOOKUP(G76,'2022年間集計'!$E$4:$BN$82,45,FALSE),"0")</f>
        <v>0</v>
      </c>
      <c r="T76" s="378">
        <v>3</v>
      </c>
      <c r="U76" s="366">
        <f t="shared" ref="U76:U82" si="13">T76+S76</f>
        <v>3</v>
      </c>
    </row>
    <row r="77" spans="1:21" s="12" customFormat="1" ht="20.5" customHeight="1">
      <c r="A77" s="370">
        <f>A76+1</f>
        <v>2</v>
      </c>
      <c r="B77" s="371" t="s">
        <v>795</v>
      </c>
      <c r="C77" s="406" t="s">
        <v>554</v>
      </c>
      <c r="D77" s="412" t="s">
        <v>1002</v>
      </c>
      <c r="E77" s="412" t="s">
        <v>1003</v>
      </c>
      <c r="F77" s="412" t="s">
        <v>3</v>
      </c>
      <c r="G77" s="407" t="s">
        <v>837</v>
      </c>
      <c r="H77" s="375" t="s">
        <v>104</v>
      </c>
      <c r="I77" s="375" t="s">
        <v>513</v>
      </c>
      <c r="J77" s="375">
        <v>53</v>
      </c>
      <c r="K77" s="375">
        <v>49</v>
      </c>
      <c r="L77" s="366">
        <f t="shared" si="11"/>
        <v>102</v>
      </c>
      <c r="M77" s="366" t="e">
        <f t="shared" si="12"/>
        <v>#VALUE!</v>
      </c>
      <c r="N77" s="366"/>
      <c r="O77" s="366"/>
      <c r="P77" s="366"/>
      <c r="Q77" s="366" t="s">
        <v>986</v>
      </c>
      <c r="R77" s="366"/>
      <c r="S77" s="366" t="str">
        <f>IFERROR(VLOOKUP(G77,'2022年間集計'!$E$4:$BN$82,45,FALSE),"0")</f>
        <v>0</v>
      </c>
      <c r="T77" s="378">
        <v>1</v>
      </c>
      <c r="U77" s="366">
        <f t="shared" si="13"/>
        <v>1</v>
      </c>
    </row>
    <row r="78" spans="1:21" s="12" customFormat="1" ht="20.5" customHeight="1">
      <c r="A78" s="370">
        <f t="shared" ref="A78" si="14">A77+1</f>
        <v>3</v>
      </c>
      <c r="B78" s="371" t="s">
        <v>795</v>
      </c>
      <c r="C78" s="406" t="s">
        <v>332</v>
      </c>
      <c r="D78" s="411" t="s">
        <v>1004</v>
      </c>
      <c r="E78" s="411" t="s">
        <v>1005</v>
      </c>
      <c r="F78" s="412" t="s">
        <v>1006</v>
      </c>
      <c r="G78" s="407" t="s">
        <v>966</v>
      </c>
      <c r="H78" s="375" t="s">
        <v>581</v>
      </c>
      <c r="I78" s="375" t="s">
        <v>513</v>
      </c>
      <c r="J78" s="375">
        <v>46</v>
      </c>
      <c r="K78" s="375">
        <v>47</v>
      </c>
      <c r="L78" s="366">
        <f t="shared" si="11"/>
        <v>93</v>
      </c>
      <c r="M78" s="366" t="e">
        <f t="shared" si="12"/>
        <v>#VALUE!</v>
      </c>
      <c r="N78" s="366"/>
      <c r="O78" s="366"/>
      <c r="P78" s="366"/>
      <c r="Q78" s="366"/>
      <c r="R78" s="366" t="s">
        <v>990</v>
      </c>
      <c r="S78" s="366" t="str">
        <f>IFERROR(VLOOKUP(G78,'2022年間集計'!$E$4:$BN$82,45,FALSE),"0")</f>
        <v>0</v>
      </c>
      <c r="T78" s="372">
        <v>1</v>
      </c>
      <c r="U78" s="366">
        <f t="shared" si="13"/>
        <v>1</v>
      </c>
    </row>
    <row r="79" spans="1:21" s="12" customFormat="1" ht="20.5" customHeight="1">
      <c r="A79" s="370">
        <v>4</v>
      </c>
      <c r="B79" s="371" t="s">
        <v>795</v>
      </c>
      <c r="C79" s="406" t="s">
        <v>332</v>
      </c>
      <c r="D79" s="412" t="s">
        <v>975</v>
      </c>
      <c r="E79" s="412" t="s">
        <v>974</v>
      </c>
      <c r="F79" s="412" t="s">
        <v>1007</v>
      </c>
      <c r="G79" s="407" t="s">
        <v>968</v>
      </c>
      <c r="H79" s="375" t="s">
        <v>101</v>
      </c>
      <c r="I79" s="375" t="s">
        <v>513</v>
      </c>
      <c r="J79" s="376">
        <v>70</v>
      </c>
      <c r="K79" s="375">
        <v>62</v>
      </c>
      <c r="L79" s="366">
        <f t="shared" si="11"/>
        <v>132</v>
      </c>
      <c r="M79" s="366" t="e">
        <f t="shared" si="12"/>
        <v>#VALUE!</v>
      </c>
      <c r="N79" s="366"/>
      <c r="O79" s="366"/>
      <c r="P79" s="366"/>
      <c r="Q79" s="366"/>
      <c r="R79" s="366"/>
      <c r="S79" s="366" t="str">
        <f>IFERROR(VLOOKUP(G79,'2022年間集計'!$E$4:$BN$82,45,FALSE),"0")</f>
        <v>0</v>
      </c>
      <c r="T79" s="372">
        <v>18</v>
      </c>
      <c r="U79" s="366">
        <f t="shared" si="13"/>
        <v>18</v>
      </c>
    </row>
    <row r="80" spans="1:21" s="12" customFormat="1" ht="20.5" customHeight="1">
      <c r="A80" s="370">
        <f t="shared" ref="A80:A81" si="15">A79+1</f>
        <v>5</v>
      </c>
      <c r="B80" s="371" t="s">
        <v>795</v>
      </c>
      <c r="C80" s="406" t="s">
        <v>332</v>
      </c>
      <c r="D80" s="411" t="s">
        <v>976</v>
      </c>
      <c r="E80" s="411" t="s">
        <v>974</v>
      </c>
      <c r="F80" s="412" t="s">
        <v>375</v>
      </c>
      <c r="G80" s="407" t="s">
        <v>965</v>
      </c>
      <c r="H80" s="375" t="s">
        <v>104</v>
      </c>
      <c r="I80" s="375" t="s">
        <v>513</v>
      </c>
      <c r="J80" s="376">
        <v>66</v>
      </c>
      <c r="K80" s="375">
        <v>61</v>
      </c>
      <c r="L80" s="366">
        <f t="shared" si="11"/>
        <v>127</v>
      </c>
      <c r="M80" s="366" t="e">
        <f t="shared" si="12"/>
        <v>#VALUE!</v>
      </c>
      <c r="N80" s="366"/>
      <c r="O80" s="366"/>
      <c r="P80" s="366"/>
      <c r="Q80" s="366"/>
      <c r="R80" s="366"/>
      <c r="S80" s="366" t="str">
        <f>IFERROR(VLOOKUP(G80,'2022年間集計'!$E$4:$BN$82,45,FALSE),"0")</f>
        <v>0</v>
      </c>
      <c r="T80" s="378">
        <v>1</v>
      </c>
      <c r="U80" s="431">
        <f t="shared" si="13"/>
        <v>1</v>
      </c>
    </row>
    <row r="81" spans="1:21" s="12" customFormat="1" ht="20.5" customHeight="1">
      <c r="A81" s="370">
        <f t="shared" si="15"/>
        <v>6</v>
      </c>
      <c r="B81" s="371" t="s">
        <v>972</v>
      </c>
      <c r="C81" s="406" t="s">
        <v>331</v>
      </c>
      <c r="D81" s="462" t="s">
        <v>1008</v>
      </c>
      <c r="E81" s="462" t="s">
        <v>881</v>
      </c>
      <c r="F81" s="463" t="s">
        <v>3</v>
      </c>
      <c r="G81" s="464" t="s">
        <v>969</v>
      </c>
      <c r="H81" s="375" t="s">
        <v>101</v>
      </c>
      <c r="I81" s="375" t="s">
        <v>541</v>
      </c>
      <c r="J81" s="465">
        <v>50</v>
      </c>
      <c r="K81" s="465">
        <v>53</v>
      </c>
      <c r="L81" s="366">
        <f t="shared" si="11"/>
        <v>103</v>
      </c>
      <c r="M81" s="366" t="e">
        <f t="shared" si="12"/>
        <v>#VALUE!</v>
      </c>
      <c r="N81" s="467"/>
      <c r="O81" s="366"/>
      <c r="P81" s="366"/>
      <c r="Q81" s="366"/>
      <c r="R81" s="366"/>
      <c r="S81" s="366" t="str">
        <f>IFERROR(VLOOKUP(G81,'2022年間集計'!$E$4:$BN$82,45,FALSE),"0")</f>
        <v>0</v>
      </c>
      <c r="T81" s="372">
        <v>1</v>
      </c>
      <c r="U81" s="366">
        <f t="shared" si="13"/>
        <v>1</v>
      </c>
    </row>
    <row r="82" spans="1:21" s="12" customFormat="1" ht="20.5" customHeight="1">
      <c r="A82" s="370">
        <v>7</v>
      </c>
      <c r="B82" s="371" t="s">
        <v>795</v>
      </c>
      <c r="C82" s="406" t="s">
        <v>158</v>
      </c>
      <c r="D82" s="463" t="s">
        <v>356</v>
      </c>
      <c r="E82" s="463" t="s">
        <v>484</v>
      </c>
      <c r="F82" s="463" t="s">
        <v>3</v>
      </c>
      <c r="G82" s="464" t="s">
        <v>971</v>
      </c>
      <c r="H82" s="375" t="s">
        <v>101</v>
      </c>
      <c r="I82" s="375" t="s">
        <v>513</v>
      </c>
      <c r="J82" s="466">
        <v>43</v>
      </c>
      <c r="K82" s="465">
        <v>47</v>
      </c>
      <c r="L82" s="472">
        <f t="shared" si="11"/>
        <v>90</v>
      </c>
      <c r="M82" s="366" t="e">
        <f t="shared" si="12"/>
        <v>#VALUE!</v>
      </c>
      <c r="N82" s="467"/>
      <c r="O82" s="366"/>
      <c r="P82" s="366"/>
      <c r="Q82" s="366"/>
      <c r="R82" s="366"/>
      <c r="S82" s="366" t="str">
        <f>IFERROR(VLOOKUP(G82,'2022年間集計'!$E$4:$BN$82,45,FALSE),"0")</f>
        <v>0</v>
      </c>
      <c r="T82" s="372">
        <v>1</v>
      </c>
      <c r="U82" s="366">
        <f t="shared" si="13"/>
        <v>1</v>
      </c>
    </row>
    <row r="83" spans="1:21" s="12" customFormat="1">
      <c r="A83" s="14"/>
      <c r="B83" s="14"/>
      <c r="C83" s="21"/>
      <c r="D83" s="14"/>
      <c r="E83" s="14"/>
      <c r="F83" s="14"/>
      <c r="G83" s="14"/>
      <c r="K83" s="24"/>
      <c r="L83" s="14"/>
      <c r="M83" s="14"/>
      <c r="P83" s="14"/>
      <c r="Q83" s="13"/>
    </row>
    <row r="84" spans="1:21" s="12" customFormat="1">
      <c r="A84" s="14"/>
      <c r="B84" s="14"/>
      <c r="C84" s="21"/>
      <c r="D84" s="14"/>
      <c r="E84" s="14"/>
      <c r="F84" s="14"/>
      <c r="G84" s="14"/>
      <c r="K84" s="24"/>
      <c r="L84" s="14"/>
      <c r="M84" s="14"/>
      <c r="P84" s="14"/>
      <c r="Q84" s="13"/>
    </row>
    <row r="85" spans="1:21" s="12" customFormat="1">
      <c r="A85" s="14"/>
      <c r="B85" s="14"/>
      <c r="C85" s="21"/>
      <c r="D85" s="14"/>
      <c r="E85" s="14"/>
      <c r="F85" s="14"/>
      <c r="G85" s="14"/>
      <c r="K85" s="24"/>
      <c r="L85" s="14"/>
      <c r="M85" s="14"/>
      <c r="P85" s="14"/>
      <c r="Q85" s="13"/>
    </row>
    <row r="86" spans="1:21" s="12" customFormat="1">
      <c r="A86" s="14"/>
      <c r="B86" s="14"/>
      <c r="C86" s="21"/>
      <c r="D86" s="14"/>
      <c r="E86" s="14"/>
      <c r="F86" s="14"/>
      <c r="G86" s="14"/>
      <c r="K86" s="24"/>
      <c r="L86" s="14"/>
      <c r="M86" s="14"/>
      <c r="P86" s="14"/>
      <c r="Q86" s="13"/>
    </row>
    <row r="87" spans="1:21" s="12" customFormat="1">
      <c r="A87" s="14"/>
      <c r="B87" s="14"/>
      <c r="C87" s="21"/>
      <c r="D87" s="14"/>
      <c r="E87" s="14"/>
      <c r="F87" s="14"/>
      <c r="G87" s="14"/>
      <c r="K87" s="24"/>
      <c r="L87" s="14"/>
      <c r="M87" s="14"/>
      <c r="P87" s="14"/>
      <c r="Q87" s="13"/>
    </row>
    <row r="88" spans="1:21" s="12" customFormat="1">
      <c r="A88" s="14"/>
      <c r="B88" s="14"/>
      <c r="C88" s="21"/>
      <c r="D88" s="14"/>
      <c r="E88" s="14"/>
      <c r="F88" s="14"/>
      <c r="G88" s="14"/>
      <c r="K88" s="24"/>
      <c r="L88" s="14"/>
      <c r="M88" s="14"/>
      <c r="P88" s="14"/>
      <c r="Q88" s="13"/>
    </row>
    <row r="89" spans="1:21" s="12" customFormat="1">
      <c r="A89" s="14"/>
      <c r="B89" s="14"/>
      <c r="C89" s="21"/>
      <c r="D89" s="14"/>
      <c r="E89" s="14"/>
      <c r="F89" s="14"/>
      <c r="G89" s="14"/>
      <c r="K89" s="24"/>
      <c r="L89" s="14"/>
      <c r="M89" s="14"/>
      <c r="P89" s="14"/>
      <c r="Q89" s="13"/>
    </row>
    <row r="90" spans="1:21" s="12" customFormat="1">
      <c r="A90" s="14"/>
      <c r="B90" s="14"/>
      <c r="C90" s="21"/>
      <c r="D90" s="14"/>
      <c r="E90" s="14"/>
      <c r="F90" s="14"/>
      <c r="G90" s="14"/>
      <c r="K90" s="24"/>
      <c r="L90" s="14"/>
      <c r="M90" s="14"/>
      <c r="P90" s="14"/>
      <c r="Q90" s="13"/>
    </row>
    <row r="91" spans="1:21" s="12" customFormat="1">
      <c r="A91" s="14"/>
      <c r="B91" s="14"/>
      <c r="C91" s="21"/>
      <c r="D91" s="14"/>
      <c r="E91" s="14"/>
      <c r="F91" s="14"/>
      <c r="G91" s="14"/>
      <c r="K91" s="24"/>
      <c r="L91" s="14"/>
      <c r="M91" s="14"/>
      <c r="P91" s="14"/>
      <c r="Q91" s="13"/>
    </row>
    <row r="92" spans="1:21" s="12" customFormat="1">
      <c r="A92" s="14"/>
      <c r="B92" s="14"/>
      <c r="C92" s="21"/>
      <c r="D92" s="14"/>
      <c r="E92" s="14"/>
      <c r="F92" s="14"/>
      <c r="G92" s="14"/>
      <c r="K92" s="24"/>
      <c r="L92" s="14"/>
      <c r="M92" s="14"/>
      <c r="P92" s="14"/>
      <c r="Q92" s="13"/>
    </row>
    <row r="93" spans="1:21" s="12" customFormat="1">
      <c r="A93" s="14"/>
      <c r="B93" s="14"/>
      <c r="C93" s="21"/>
      <c r="D93" s="14"/>
      <c r="E93" s="14"/>
      <c r="F93" s="14"/>
      <c r="G93" s="14"/>
      <c r="K93" s="24"/>
      <c r="L93" s="14"/>
      <c r="M93" s="14"/>
      <c r="P93" s="14"/>
      <c r="Q93" s="13"/>
    </row>
    <row r="94" spans="1:21" s="12" customFormat="1">
      <c r="A94" s="14"/>
      <c r="B94" s="14"/>
      <c r="C94" s="21"/>
      <c r="D94" s="14"/>
      <c r="E94" s="14"/>
      <c r="F94" s="14"/>
      <c r="G94" s="14"/>
      <c r="K94" s="24"/>
      <c r="L94" s="14"/>
      <c r="M94" s="14"/>
      <c r="P94" s="14"/>
      <c r="Q94" s="13"/>
    </row>
    <row r="95" spans="1:21" s="12" customFormat="1">
      <c r="A95" s="14"/>
      <c r="B95" s="14"/>
      <c r="C95" s="21"/>
      <c r="D95" s="14"/>
      <c r="E95" s="14"/>
      <c r="F95" s="14"/>
      <c r="G95" s="14"/>
      <c r="K95" s="24"/>
      <c r="L95" s="14"/>
      <c r="M95" s="14"/>
      <c r="P95" s="14"/>
      <c r="Q95" s="13"/>
    </row>
    <row r="96" spans="1:21" s="12" customFormat="1">
      <c r="A96" s="14"/>
      <c r="B96" s="14"/>
      <c r="C96" s="21"/>
      <c r="D96" s="14"/>
      <c r="E96" s="14"/>
      <c r="F96" s="14"/>
      <c r="G96" s="14"/>
      <c r="K96" s="24"/>
      <c r="L96" s="14"/>
      <c r="M96" s="14"/>
      <c r="P96" s="14"/>
      <c r="Q96" s="13"/>
    </row>
    <row r="97" spans="1:17" s="12" customFormat="1">
      <c r="A97" s="14"/>
      <c r="B97" s="14"/>
      <c r="C97" s="21"/>
      <c r="D97" s="14"/>
      <c r="E97" s="14"/>
      <c r="F97" s="14"/>
      <c r="G97" s="14"/>
      <c r="K97" s="24"/>
      <c r="L97" s="14"/>
      <c r="M97" s="14"/>
      <c r="P97" s="14"/>
      <c r="Q97" s="13"/>
    </row>
    <row r="98" spans="1:17" s="12" customFormat="1">
      <c r="A98" s="14"/>
      <c r="B98" s="14"/>
      <c r="C98" s="21"/>
      <c r="D98" s="14"/>
      <c r="E98" s="14"/>
      <c r="F98" s="14"/>
      <c r="G98" s="14"/>
      <c r="K98" s="24"/>
      <c r="L98" s="14"/>
      <c r="M98" s="14"/>
      <c r="P98" s="14"/>
      <c r="Q98" s="13"/>
    </row>
    <row r="99" spans="1:17" s="12" customFormat="1">
      <c r="A99" s="14"/>
      <c r="B99" s="14"/>
      <c r="C99" s="21"/>
      <c r="D99" s="14"/>
      <c r="E99" s="14"/>
      <c r="F99" s="14"/>
      <c r="G99" s="14"/>
      <c r="K99" s="24"/>
      <c r="L99" s="14"/>
      <c r="M99" s="14"/>
      <c r="P99" s="14"/>
      <c r="Q99" s="13"/>
    </row>
    <row r="100" spans="1:17" s="12" customFormat="1">
      <c r="A100" s="14"/>
      <c r="B100" s="14"/>
      <c r="C100" s="21"/>
      <c r="D100" s="14"/>
      <c r="E100" s="14"/>
      <c r="F100" s="14"/>
      <c r="G100" s="14"/>
      <c r="K100" s="24"/>
      <c r="L100" s="14"/>
      <c r="M100" s="14"/>
      <c r="P100" s="14"/>
      <c r="Q100" s="13"/>
    </row>
    <row r="101" spans="1:17" s="12" customFormat="1">
      <c r="A101" s="14"/>
      <c r="B101" s="14"/>
      <c r="C101" s="21"/>
      <c r="D101" s="14"/>
      <c r="E101" s="14"/>
      <c r="F101" s="14"/>
      <c r="G101" s="14"/>
      <c r="K101" s="24"/>
      <c r="L101" s="14"/>
      <c r="M101" s="14"/>
      <c r="P101" s="14"/>
      <c r="Q101" s="13"/>
    </row>
    <row r="102" spans="1:17" s="12" customFormat="1">
      <c r="A102" s="14"/>
      <c r="B102" s="14"/>
      <c r="C102" s="21"/>
      <c r="D102" s="14"/>
      <c r="E102" s="14"/>
      <c r="F102" s="14"/>
      <c r="G102" s="14"/>
      <c r="K102" s="24"/>
      <c r="L102" s="14"/>
      <c r="M102" s="14"/>
      <c r="P102" s="14"/>
      <c r="Q102" s="13"/>
    </row>
    <row r="103" spans="1:17" s="12" customFormat="1">
      <c r="A103" s="14"/>
      <c r="B103" s="14"/>
      <c r="C103" s="21"/>
      <c r="D103" s="14"/>
      <c r="E103" s="14"/>
      <c r="F103" s="14"/>
      <c r="G103" s="14"/>
      <c r="K103" s="24"/>
      <c r="L103" s="14"/>
      <c r="M103" s="14"/>
      <c r="P103" s="14"/>
      <c r="Q103" s="13"/>
    </row>
    <row r="104" spans="1:17" s="12" customFormat="1">
      <c r="A104" s="14"/>
      <c r="B104" s="14"/>
      <c r="C104" s="21"/>
      <c r="D104" s="14"/>
      <c r="E104" s="14"/>
      <c r="F104" s="14"/>
      <c r="G104" s="14"/>
      <c r="K104" s="24"/>
      <c r="L104" s="14"/>
      <c r="M104" s="14"/>
      <c r="P104" s="14"/>
      <c r="Q104" s="13"/>
    </row>
    <row r="105" spans="1:17" s="12" customFormat="1">
      <c r="A105" s="14"/>
      <c r="B105" s="14"/>
      <c r="C105" s="21"/>
      <c r="D105" s="14"/>
      <c r="E105" s="14"/>
      <c r="F105" s="14"/>
      <c r="G105" s="14"/>
      <c r="K105" s="24"/>
      <c r="L105" s="14"/>
      <c r="M105" s="14"/>
      <c r="P105" s="14"/>
      <c r="Q105" s="13"/>
    </row>
    <row r="106" spans="1:17" s="12" customFormat="1">
      <c r="A106" s="14"/>
      <c r="B106" s="14"/>
      <c r="C106" s="21"/>
      <c r="D106" s="14"/>
      <c r="E106" s="14"/>
      <c r="F106" s="14"/>
      <c r="G106" s="14"/>
      <c r="K106" s="24"/>
      <c r="L106" s="14"/>
      <c r="M106" s="14"/>
      <c r="P106" s="14"/>
      <c r="Q106" s="13"/>
    </row>
    <row r="107" spans="1:17" s="12" customFormat="1">
      <c r="A107" s="14"/>
      <c r="B107" s="14"/>
      <c r="C107" s="21"/>
      <c r="D107" s="14"/>
      <c r="E107" s="14"/>
      <c r="F107" s="14"/>
      <c r="G107" s="14"/>
      <c r="K107" s="24"/>
      <c r="L107" s="14"/>
      <c r="M107" s="14"/>
      <c r="P107" s="14"/>
      <c r="Q107" s="13"/>
    </row>
    <row r="108" spans="1:17" s="12" customFormat="1">
      <c r="A108" s="14"/>
      <c r="B108" s="14"/>
      <c r="C108" s="21"/>
      <c r="D108" s="14"/>
      <c r="E108" s="14"/>
      <c r="F108" s="14"/>
      <c r="G108" s="14"/>
      <c r="K108" s="24"/>
      <c r="L108" s="14"/>
      <c r="M108" s="14"/>
      <c r="P108" s="14"/>
      <c r="Q108" s="13"/>
    </row>
    <row r="109" spans="1:17" s="12" customFormat="1">
      <c r="A109" s="14"/>
      <c r="B109" s="14"/>
      <c r="C109" s="21"/>
      <c r="D109" s="14"/>
      <c r="E109" s="14"/>
      <c r="F109" s="14"/>
      <c r="G109" s="14"/>
      <c r="K109" s="24"/>
      <c r="L109" s="14"/>
      <c r="M109" s="14"/>
      <c r="P109" s="14"/>
      <c r="Q109" s="13"/>
    </row>
    <row r="110" spans="1:17" s="12" customFormat="1">
      <c r="A110" s="14"/>
      <c r="B110" s="14"/>
      <c r="C110" s="21"/>
      <c r="D110" s="14"/>
      <c r="E110" s="14"/>
      <c r="F110" s="14"/>
      <c r="G110" s="14"/>
      <c r="K110" s="24"/>
      <c r="L110" s="14"/>
      <c r="M110" s="14"/>
      <c r="P110" s="14"/>
      <c r="Q110" s="13"/>
    </row>
    <row r="111" spans="1:17" s="12" customFormat="1">
      <c r="A111" s="14"/>
      <c r="B111" s="14"/>
      <c r="C111" s="21"/>
      <c r="D111" s="14"/>
      <c r="E111" s="14"/>
      <c r="F111" s="14"/>
      <c r="G111" s="14"/>
      <c r="K111" s="24"/>
      <c r="L111" s="14"/>
      <c r="M111" s="14"/>
      <c r="P111" s="14"/>
      <c r="Q111" s="13"/>
    </row>
    <row r="112" spans="1:17" s="12" customFormat="1">
      <c r="A112" s="14"/>
      <c r="B112" s="14"/>
      <c r="C112" s="21"/>
      <c r="D112" s="14"/>
      <c r="E112" s="14"/>
      <c r="F112" s="14"/>
      <c r="G112" s="14"/>
      <c r="K112" s="24"/>
      <c r="L112" s="14"/>
      <c r="M112" s="14"/>
      <c r="P112" s="14"/>
      <c r="Q112" s="13"/>
    </row>
    <row r="113" spans="1:35" s="12" customFormat="1">
      <c r="A113" s="14"/>
      <c r="B113" s="14"/>
      <c r="C113" s="21"/>
      <c r="D113" s="14"/>
      <c r="E113" s="14"/>
      <c r="F113" s="14"/>
      <c r="G113" s="14"/>
      <c r="K113" s="24"/>
      <c r="L113" s="14"/>
      <c r="M113" s="14"/>
      <c r="P113" s="14"/>
      <c r="Q113" s="13"/>
    </row>
    <row r="114" spans="1:35" s="12" customFormat="1">
      <c r="A114" s="14"/>
      <c r="B114" s="14"/>
      <c r="C114" s="21"/>
      <c r="D114" s="14"/>
      <c r="E114" s="14"/>
      <c r="F114" s="14"/>
      <c r="G114" s="14"/>
      <c r="K114" s="24"/>
      <c r="L114" s="14"/>
      <c r="M114" s="14"/>
      <c r="P114" s="14"/>
      <c r="Q114" s="13"/>
    </row>
    <row r="115" spans="1:35" s="12" customFormat="1">
      <c r="A115" s="14"/>
      <c r="B115" s="14"/>
      <c r="C115" s="21"/>
      <c r="D115" s="14"/>
      <c r="E115" s="14"/>
      <c r="F115" s="14"/>
      <c r="G115" s="14"/>
      <c r="K115" s="24"/>
      <c r="L115" s="14"/>
      <c r="M115" s="14"/>
      <c r="P115" s="14"/>
      <c r="Q115" s="13"/>
    </row>
    <row r="116" spans="1:35" s="12" customFormat="1">
      <c r="A116" s="14"/>
      <c r="B116" s="14"/>
      <c r="C116" s="21"/>
      <c r="D116" s="14"/>
      <c r="E116" s="14"/>
      <c r="F116" s="14"/>
      <c r="G116" s="14"/>
      <c r="K116" s="24"/>
      <c r="L116" s="14"/>
      <c r="M116" s="14"/>
      <c r="P116" s="14"/>
      <c r="Q116" s="13"/>
    </row>
    <row r="117" spans="1:35" s="12" customFormat="1">
      <c r="A117" s="14"/>
      <c r="B117" s="14"/>
      <c r="C117" s="21"/>
      <c r="D117" s="14"/>
      <c r="E117" s="14"/>
      <c r="F117" s="14"/>
      <c r="G117" s="14"/>
      <c r="K117" s="24"/>
      <c r="L117" s="14"/>
      <c r="M117" s="14"/>
      <c r="P117" s="14"/>
      <c r="Q117" s="13"/>
    </row>
    <row r="118" spans="1:35" s="12" customFormat="1">
      <c r="A118" s="14"/>
      <c r="B118" s="14"/>
      <c r="C118" s="21"/>
      <c r="D118" s="14"/>
      <c r="E118" s="14"/>
      <c r="F118" s="14"/>
      <c r="G118" s="14"/>
      <c r="K118" s="24"/>
      <c r="L118" s="14"/>
      <c r="M118" s="14"/>
      <c r="P118" s="14"/>
      <c r="Q118" s="13"/>
    </row>
    <row r="119" spans="1:35" s="12" customFormat="1">
      <c r="A119" s="14"/>
      <c r="B119" s="14"/>
      <c r="C119" s="21"/>
      <c r="D119" s="14"/>
      <c r="E119" s="14"/>
      <c r="F119" s="14"/>
      <c r="G119" s="14"/>
      <c r="K119" s="24"/>
      <c r="L119" s="14"/>
      <c r="M119" s="14"/>
      <c r="P119" s="14"/>
      <c r="Q119" s="14"/>
    </row>
    <row r="120" spans="1:35" s="12" customFormat="1">
      <c r="A120" s="14"/>
      <c r="B120" s="14"/>
      <c r="C120" s="21"/>
      <c r="D120" s="14"/>
      <c r="E120" s="14"/>
      <c r="F120" s="14"/>
      <c r="G120" s="14"/>
      <c r="K120" s="24"/>
      <c r="L120" s="14"/>
      <c r="M120" s="14"/>
      <c r="P120" s="14"/>
      <c r="Q120" s="14"/>
      <c r="X120" s="14"/>
      <c r="Y120" s="14"/>
      <c r="Z120" s="14"/>
      <c r="AA120" s="14"/>
      <c r="AC120" s="14"/>
      <c r="AD120" s="14"/>
      <c r="AE120" s="14"/>
      <c r="AF120" s="14"/>
      <c r="AG120" s="14"/>
      <c r="AH120" s="14"/>
      <c r="AI120" s="14"/>
    </row>
  </sheetData>
  <autoFilter ref="B2:S45" xr:uid="{120CDA1D-BD77-4E20-9E15-0273B2886544}">
    <sortState xmlns:xlrd2="http://schemas.microsoft.com/office/spreadsheetml/2017/richdata2" ref="B3:S50">
      <sortCondition ref="I2:I45"/>
    </sortState>
  </autoFilter>
  <sortState xmlns:xlrd2="http://schemas.microsoft.com/office/spreadsheetml/2017/richdata2" ref="B3:S42">
    <sortCondition ref="M3:M42"/>
    <sortCondition ref="I3:I42"/>
  </sortState>
  <phoneticPr fontId="59"/>
  <dataValidations count="5">
    <dataValidation type="list" allowBlank="1" showInputMessage="1" showErrorMessage="1" sqref="B51:C51 B3:C43 B76:C82" xr:uid="{A29F3B40-AE93-4B70-BFEE-B36BE133B4A1}">
      <formula1>"会員,NEW-1,NEW-2,GUEST"</formula1>
    </dataValidation>
    <dataValidation type="list" allowBlank="1" showInputMessage="1" showErrorMessage="1" sqref="R51 R76:R82 R3:R4 R6:R43" xr:uid="{85757BCE-79B2-4582-8127-9BBB8C22AC92}">
      <formula1>$R$55:$R$58</formula1>
    </dataValidation>
    <dataValidation type="list" allowBlank="1" showInputMessage="1" showErrorMessage="1" sqref="Q51 Q3:Q43 Q76:Q82" xr:uid="{EA39E16C-CF1B-4219-B01B-96F8A2952975}">
      <formula1>$Q$54:$Q$61</formula1>
    </dataValidation>
    <dataValidation type="list" allowBlank="1" showInputMessage="1" showErrorMessage="1" sqref="O3:O42 O76:O82" xr:uid="{2A01DDCD-F41C-4353-AA80-23E7CB1E5337}">
      <formula1>$O$54:$O$73</formula1>
    </dataValidation>
    <dataValidation type="list" allowBlank="1" showInputMessage="1" showErrorMessage="1" sqref="P51 P3:P43 P76:P82" xr:uid="{B6E223AB-ACC4-4009-B9D7-CCA7A42880E7}">
      <formula1>$P$54:$P$59</formula1>
    </dataValidation>
  </dataValidations>
  <printOptions gridLines="1"/>
  <pageMargins left="0.25" right="0.25" top="0.75" bottom="0.75" header="0.3" footer="0.3"/>
  <pageSetup scale="41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2022年間集計</vt:lpstr>
      <vt:lpstr>4月</vt:lpstr>
      <vt:lpstr>5月</vt:lpstr>
      <vt:lpstr>6月</vt:lpstr>
      <vt:lpstr>7月</vt:lpstr>
      <vt:lpstr>8月</vt:lpstr>
      <vt:lpstr>9月</vt:lpstr>
      <vt:lpstr>10月</vt:lpstr>
      <vt:lpstr>'10月'!Print_Area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 Watanabe</dc:creator>
  <cp:lastModifiedBy>Takahiro</cp:lastModifiedBy>
  <cp:lastPrinted>2020-08-19T18:04:08Z</cp:lastPrinted>
  <dcterms:created xsi:type="dcterms:W3CDTF">2014-05-08T19:29:22Z</dcterms:created>
  <dcterms:modified xsi:type="dcterms:W3CDTF">2022-10-25T04:20:34Z</dcterms:modified>
</cp:coreProperties>
</file>